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 and G P/Reports/Reports 2020-21/21.01.07 - FGP/"/>
    </mc:Choice>
  </mc:AlternateContent>
  <xr:revisionPtr revIDLastSave="0" documentId="8_{FA998437-A956-4281-BEE7-F23248261563}" xr6:coauthVersionLast="45" xr6:coauthVersionMax="45" xr10:uidLastSave="{00000000-0000-0000-0000-000000000000}"/>
  <bookViews>
    <workbookView xWindow="28680" yWindow="-120" windowWidth="29040" windowHeight="15840" activeTab="1" xr2:uid="{370FE975-EB7D-4819-858E-7C788C79E091}"/>
  </bookViews>
  <sheets>
    <sheet name="Summary" sheetId="2" r:id="rId1"/>
    <sheet name="Details" sheetId="1" r:id="rId2"/>
  </sheets>
  <definedNames>
    <definedName name="_xlnm.Print_Area" localSheetId="0">Summary!$B$1:$J$11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5" i="2"/>
  <c r="I14" i="2"/>
  <c r="F104" i="1" l="1"/>
  <c r="H223" i="1"/>
  <c r="H222" i="1"/>
  <c r="H211" i="1"/>
  <c r="H212" i="1"/>
  <c r="H213" i="1"/>
  <c r="H214" i="1"/>
  <c r="H215" i="1"/>
  <c r="H216" i="1"/>
  <c r="H217" i="1"/>
  <c r="H218" i="1"/>
  <c r="H219" i="1"/>
  <c r="H210" i="1"/>
  <c r="H203" i="1"/>
  <c r="H204" i="1"/>
  <c r="H205" i="1"/>
  <c r="H206" i="1"/>
  <c r="H202" i="1"/>
  <c r="H194" i="1"/>
  <c r="H195" i="1"/>
  <c r="H196" i="1"/>
  <c r="H197" i="1"/>
  <c r="H193" i="1"/>
  <c r="H186" i="1"/>
  <c r="H187" i="1"/>
  <c r="H188" i="1"/>
  <c r="H185" i="1"/>
  <c r="H174" i="1"/>
  <c r="H175" i="1"/>
  <c r="H176" i="1"/>
  <c r="H177" i="1"/>
  <c r="H178" i="1"/>
  <c r="H179" i="1"/>
  <c r="H180" i="1"/>
  <c r="H181" i="1"/>
  <c r="H182" i="1"/>
  <c r="H173" i="1"/>
  <c r="H166" i="1"/>
  <c r="H167" i="1"/>
  <c r="H168" i="1"/>
  <c r="H169" i="1"/>
  <c r="H165" i="1"/>
  <c r="H157" i="1"/>
  <c r="H158" i="1"/>
  <c r="H159" i="1"/>
  <c r="H160" i="1"/>
  <c r="H156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31" i="1"/>
  <c r="H126" i="1"/>
  <c r="H127" i="1"/>
  <c r="H128" i="1"/>
  <c r="H124" i="1"/>
  <c r="H116" i="1"/>
  <c r="H117" i="1"/>
  <c r="H118" i="1"/>
  <c r="H119" i="1"/>
  <c r="H120" i="1"/>
  <c r="H121" i="1"/>
  <c r="H11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95" i="1"/>
  <c r="H83" i="1"/>
  <c r="H84" i="1"/>
  <c r="H85" i="1"/>
  <c r="H86" i="1"/>
  <c r="H87" i="1"/>
  <c r="H88" i="1"/>
  <c r="H89" i="1"/>
  <c r="H90" i="1"/>
  <c r="H82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47" i="1"/>
  <c r="H38" i="1"/>
  <c r="H39" i="1"/>
  <c r="H40" i="1"/>
  <c r="H41" i="1"/>
  <c r="H42" i="1"/>
  <c r="H43" i="1"/>
  <c r="H37" i="1"/>
  <c r="H13" i="1"/>
  <c r="H17" i="1"/>
  <c r="H18" i="1"/>
  <c r="H19" i="1"/>
  <c r="H20" i="1"/>
  <c r="H21" i="1"/>
  <c r="H22" i="1"/>
  <c r="H16" i="1"/>
  <c r="H9" i="1"/>
  <c r="H10" i="1"/>
  <c r="H11" i="1"/>
  <c r="H12" i="1"/>
  <c r="H8" i="1"/>
  <c r="F224" i="1" l="1"/>
  <c r="F223" i="1"/>
  <c r="F222" i="1"/>
  <c r="F220" i="1"/>
  <c r="F211" i="1"/>
  <c r="F212" i="1"/>
  <c r="F213" i="1"/>
  <c r="F214" i="1"/>
  <c r="F215" i="1"/>
  <c r="F216" i="1"/>
  <c r="F217" i="1"/>
  <c r="F218" i="1"/>
  <c r="F219" i="1"/>
  <c r="F210" i="1"/>
  <c r="F207" i="1"/>
  <c r="F203" i="1"/>
  <c r="F204" i="1"/>
  <c r="F205" i="1"/>
  <c r="F206" i="1"/>
  <c r="F202" i="1"/>
  <c r="F198" i="1"/>
  <c r="F194" i="1"/>
  <c r="F195" i="1"/>
  <c r="F196" i="1"/>
  <c r="F197" i="1"/>
  <c r="F193" i="1"/>
  <c r="F186" i="1"/>
  <c r="F187" i="1"/>
  <c r="F188" i="1"/>
  <c r="F185" i="1"/>
  <c r="F183" i="1"/>
  <c r="F174" i="1"/>
  <c r="F175" i="1"/>
  <c r="F176" i="1"/>
  <c r="F177" i="1"/>
  <c r="F178" i="1"/>
  <c r="F179" i="1"/>
  <c r="F180" i="1"/>
  <c r="F181" i="1"/>
  <c r="F182" i="1"/>
  <c r="F173" i="1"/>
  <c r="F166" i="1"/>
  <c r="F167" i="1"/>
  <c r="F168" i="1"/>
  <c r="F169" i="1"/>
  <c r="F170" i="1" s="1"/>
  <c r="F165" i="1"/>
  <c r="F157" i="1"/>
  <c r="F158" i="1"/>
  <c r="F159" i="1"/>
  <c r="F160" i="1"/>
  <c r="F156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31" i="1"/>
  <c r="F129" i="1"/>
  <c r="F126" i="1"/>
  <c r="F127" i="1"/>
  <c r="F128" i="1"/>
  <c r="F124" i="1"/>
  <c r="F122" i="1"/>
  <c r="F116" i="1"/>
  <c r="F117" i="1"/>
  <c r="F118" i="1"/>
  <c r="F119" i="1"/>
  <c r="F120" i="1"/>
  <c r="F121" i="1"/>
  <c r="F11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95" i="1"/>
  <c r="F83" i="1"/>
  <c r="F84" i="1"/>
  <c r="F85" i="1"/>
  <c r="F86" i="1"/>
  <c r="F87" i="1"/>
  <c r="F88" i="1"/>
  <c r="F89" i="1"/>
  <c r="F90" i="1"/>
  <c r="F8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7" i="1"/>
  <c r="F38" i="1"/>
  <c r="F39" i="1"/>
  <c r="F44" i="1" s="1"/>
  <c r="F40" i="1"/>
  <c r="F41" i="1"/>
  <c r="F42" i="1"/>
  <c r="F43" i="1"/>
  <c r="F37" i="1"/>
  <c r="F32" i="1"/>
  <c r="F27" i="1"/>
  <c r="F9" i="1"/>
  <c r="F10" i="1"/>
  <c r="F11" i="1"/>
  <c r="F12" i="1"/>
  <c r="F13" i="1"/>
  <c r="F16" i="1"/>
  <c r="F17" i="1"/>
  <c r="F18" i="1"/>
  <c r="F19" i="1"/>
  <c r="F20" i="1"/>
  <c r="F21" i="1"/>
  <c r="F22" i="1"/>
  <c r="F8" i="1"/>
  <c r="F91" i="1" l="1"/>
  <c r="F78" i="1"/>
  <c r="F161" i="1"/>
  <c r="F6" i="2"/>
  <c r="D14" i="2" s="1"/>
  <c r="F189" i="1"/>
  <c r="F112" i="1"/>
  <c r="F152" i="1" s="1"/>
  <c r="F23" i="1"/>
  <c r="I223" i="1"/>
  <c r="I222" i="1"/>
  <c r="I211" i="1"/>
  <c r="I212" i="1"/>
  <c r="I213" i="1"/>
  <c r="I214" i="1"/>
  <c r="I215" i="1"/>
  <c r="I216" i="1"/>
  <c r="I217" i="1"/>
  <c r="I218" i="1"/>
  <c r="I219" i="1"/>
  <c r="I210" i="1"/>
  <c r="I203" i="1"/>
  <c r="I204" i="1"/>
  <c r="I205" i="1"/>
  <c r="I206" i="1"/>
  <c r="I202" i="1"/>
  <c r="I194" i="1"/>
  <c r="I195" i="1"/>
  <c r="I196" i="1"/>
  <c r="I197" i="1"/>
  <c r="I193" i="1"/>
  <c r="I186" i="1"/>
  <c r="I187" i="1"/>
  <c r="I188" i="1"/>
  <c r="I185" i="1"/>
  <c r="I174" i="1"/>
  <c r="I175" i="1"/>
  <c r="I176" i="1"/>
  <c r="I177" i="1"/>
  <c r="I178" i="1"/>
  <c r="I179" i="1"/>
  <c r="I180" i="1"/>
  <c r="I181" i="1"/>
  <c r="I182" i="1"/>
  <c r="I166" i="1"/>
  <c r="I167" i="1"/>
  <c r="I168" i="1"/>
  <c r="I169" i="1"/>
  <c r="I173" i="1"/>
  <c r="I165" i="1"/>
  <c r="I157" i="1"/>
  <c r="I158" i="1"/>
  <c r="I159" i="1"/>
  <c r="I160" i="1"/>
  <c r="I156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31" i="1"/>
  <c r="I126" i="1"/>
  <c r="I127" i="1"/>
  <c r="I128" i="1"/>
  <c r="I124" i="1"/>
  <c r="I116" i="1"/>
  <c r="I117" i="1"/>
  <c r="I118" i="1"/>
  <c r="I119" i="1"/>
  <c r="I120" i="1"/>
  <c r="I121" i="1"/>
  <c r="I11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83" i="1"/>
  <c r="I84" i="1"/>
  <c r="I85" i="1"/>
  <c r="I86" i="1"/>
  <c r="I87" i="1"/>
  <c r="I88" i="1"/>
  <c r="I89" i="1"/>
  <c r="I90" i="1"/>
  <c r="I82" i="1"/>
  <c r="I95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47" i="1"/>
  <c r="I38" i="1"/>
  <c r="I39" i="1"/>
  <c r="I40" i="1"/>
  <c r="I41" i="1"/>
  <c r="I42" i="1"/>
  <c r="I43" i="1"/>
  <c r="I37" i="1"/>
  <c r="I32" i="1"/>
  <c r="I17" i="1"/>
  <c r="I18" i="1"/>
  <c r="I19" i="1"/>
  <c r="I20" i="1"/>
  <c r="I21" i="1"/>
  <c r="I22" i="1"/>
  <c r="I16" i="1"/>
  <c r="I9" i="1"/>
  <c r="I10" i="1"/>
  <c r="I11" i="1"/>
  <c r="I12" i="1"/>
  <c r="I8" i="1"/>
  <c r="E220" i="1"/>
  <c r="E207" i="1"/>
  <c r="I129" i="1" l="1"/>
  <c r="F8" i="2"/>
  <c r="F10" i="2" s="1"/>
  <c r="I183" i="1"/>
  <c r="I122" i="1"/>
  <c r="I161" i="1"/>
  <c r="I198" i="1"/>
  <c r="I91" i="1"/>
  <c r="I78" i="1"/>
  <c r="I13" i="1"/>
  <c r="I220" i="1"/>
  <c r="I207" i="1"/>
  <c r="I170" i="1"/>
  <c r="I112" i="1"/>
  <c r="I44" i="1"/>
  <c r="I23" i="1"/>
  <c r="E224" i="1"/>
  <c r="I189" i="1" l="1"/>
  <c r="D15" i="2"/>
  <c r="I152" i="1"/>
  <c r="I224" i="1"/>
  <c r="I6" i="2"/>
  <c r="D207" i="1"/>
  <c r="E198" i="1"/>
  <c r="G198" i="1"/>
  <c r="J198" i="1"/>
  <c r="D198" i="1"/>
  <c r="I8" i="2" l="1"/>
  <c r="I10" i="2" s="1"/>
  <c r="H198" i="1"/>
  <c r="E183" i="1" l="1"/>
  <c r="G183" i="1"/>
  <c r="J183" i="1"/>
  <c r="D183" i="1"/>
  <c r="E170" i="1"/>
  <c r="G170" i="1"/>
  <c r="J170" i="1"/>
  <c r="E161" i="1"/>
  <c r="G161" i="1"/>
  <c r="J161" i="1"/>
  <c r="D170" i="1"/>
  <c r="D161" i="1"/>
  <c r="E129" i="1"/>
  <c r="G129" i="1"/>
  <c r="J129" i="1"/>
  <c r="D129" i="1"/>
  <c r="E122" i="1"/>
  <c r="G122" i="1"/>
  <c r="J122" i="1"/>
  <c r="D122" i="1"/>
  <c r="E112" i="1"/>
  <c r="G112" i="1"/>
  <c r="J112" i="1"/>
  <c r="D112" i="1"/>
  <c r="E91" i="1"/>
  <c r="G91" i="1"/>
  <c r="J91" i="1"/>
  <c r="D91" i="1"/>
  <c r="E78" i="1"/>
  <c r="G78" i="1"/>
  <c r="J78" i="1"/>
  <c r="D78" i="1"/>
  <c r="J44" i="1"/>
  <c r="G44" i="1"/>
  <c r="E44" i="1"/>
  <c r="D44" i="1"/>
  <c r="J189" i="1" l="1"/>
  <c r="E152" i="1"/>
  <c r="E189" i="1"/>
  <c r="D189" i="1"/>
  <c r="J152" i="1"/>
  <c r="G189" i="1"/>
  <c r="D152" i="1"/>
  <c r="G152" i="1"/>
  <c r="H129" i="1"/>
  <c r="H183" i="1"/>
  <c r="H170" i="1"/>
  <c r="H91" i="1"/>
  <c r="H161" i="1"/>
  <c r="H122" i="1"/>
  <c r="H112" i="1"/>
  <c r="H78" i="1"/>
  <c r="H152" i="1" l="1"/>
  <c r="H189" i="1"/>
  <c r="H44" i="1" l="1"/>
  <c r="H32" i="1"/>
  <c r="E23" i="1"/>
  <c r="E8" i="2" s="1"/>
  <c r="E13" i="1"/>
  <c r="E6" i="2" s="1"/>
  <c r="D23" i="1"/>
  <c r="G23" i="1"/>
  <c r="J23" i="1"/>
  <c r="C23" i="1"/>
  <c r="D13" i="1"/>
  <c r="D6" i="2" s="1"/>
  <c r="G13" i="1"/>
  <c r="G6" i="2" s="1"/>
  <c r="J13" i="1"/>
  <c r="J6" i="2" s="1"/>
  <c r="C13" i="1"/>
  <c r="E10" i="2" l="1"/>
  <c r="D16" i="2" s="1"/>
  <c r="H6" i="2"/>
  <c r="H23" i="1"/>
  <c r="C78" i="1"/>
  <c r="D220" i="1"/>
  <c r="D224" i="1" s="1"/>
  <c r="D8" i="2" s="1"/>
  <c r="D10" i="2" s="1"/>
  <c r="G220" i="1"/>
  <c r="H220" i="1"/>
  <c r="J220" i="1"/>
  <c r="C220" i="1"/>
  <c r="G207" i="1"/>
  <c r="H207" i="1"/>
  <c r="J207" i="1"/>
  <c r="C207" i="1"/>
  <c r="C198" i="1"/>
  <c r="C183" i="1"/>
  <c r="C161" i="1"/>
  <c r="C170" i="1"/>
  <c r="C6" i="2" l="1"/>
  <c r="C224" i="1"/>
  <c r="H224" i="1"/>
  <c r="H8" i="2" s="1"/>
  <c r="H10" i="2" s="1"/>
  <c r="C189" i="1"/>
  <c r="J224" i="1"/>
  <c r="J8" i="2" s="1"/>
  <c r="J10" i="2" s="1"/>
  <c r="G224" i="1"/>
  <c r="G8" i="2" s="1"/>
  <c r="G10" i="2" s="1"/>
  <c r="C8" i="2" l="1"/>
  <c r="C10" i="2" s="1"/>
  <c r="C112" i="1"/>
</calcChain>
</file>

<file path=xl/sharedStrings.xml><?xml version="1.0" encoding="utf-8"?>
<sst xmlns="http://schemas.openxmlformats.org/spreadsheetml/2006/main" count="395" uniqueCount="310">
  <si>
    <t>Proposed</t>
  </si>
  <si>
    <t>Previous</t>
  </si>
  <si>
    <t>2020/2021</t>
  </si>
  <si>
    <t>Revised</t>
  </si>
  <si>
    <t>Actual Net</t>
  </si>
  <si>
    <t>Balance</t>
  </si>
  <si>
    <t>2021/2022</t>
  </si>
  <si>
    <t>Year's Net</t>
  </si>
  <si>
    <t>Budget</t>
  </si>
  <si>
    <t>Total Income</t>
  </si>
  <si>
    <t>Total Expenditure</t>
  </si>
  <si>
    <t>Total Net Balance</t>
  </si>
  <si>
    <t>Summary Explanation</t>
  </si>
  <si>
    <t>Forecast Income Reduction</t>
  </si>
  <si>
    <t xml:space="preserve">Forecast Expenditure Reduction </t>
  </si>
  <si>
    <t>Current Forecast Overspend</t>
  </si>
  <si>
    <t>Reserves transfers required:</t>
  </si>
  <si>
    <t>Legal Fees - £1,250</t>
  </si>
  <si>
    <t>Roads &amp; Traffic Committee</t>
  </si>
  <si>
    <t>Reduced income and expenditure for parking discs as less required due to lockdown.</t>
  </si>
  <si>
    <t>Planning Committee</t>
  </si>
  <si>
    <t>Finance &amp; General Purposes</t>
  </si>
  <si>
    <t>Environment Committee</t>
  </si>
  <si>
    <t>Also removed Horsefield Green forecasts, can use Reserves for any required spend.</t>
  </si>
  <si>
    <t>Other smaller saves identified.</t>
  </si>
  <si>
    <t>Queens Hall</t>
  </si>
  <si>
    <t>Forecast expenditure £2,759 reduced across utilities due to COVID</t>
  </si>
  <si>
    <t>Forecast £3,600 reduced, removed £2k marketing budget and reduced fire protection through sourcing an alternative provider.</t>
  </si>
  <si>
    <t>Cuckfield Village Hall (YC)</t>
  </si>
  <si>
    <t>Major income loss £8,800 due to cancelled bookings, not as significant as Queen's Hall due to Preschool continuing and new after school club starting from September</t>
  </si>
  <si>
    <t>Financial Budget Comparison</t>
  </si>
  <si>
    <t>Comparison between 01/04/20 and 20/10/20 inclusive.</t>
  </si>
  <si>
    <t xml:space="preserve">Previous </t>
  </si>
  <si>
    <t xml:space="preserve">2020/2021 </t>
  </si>
  <si>
    <t xml:space="preserve">Revised </t>
  </si>
  <si>
    <t xml:space="preserve">2021/2022 </t>
  </si>
  <si>
    <t>Comments</t>
  </si>
  <si>
    <t>Income</t>
  </si>
  <si>
    <t>Parking Discs</t>
  </si>
  <si>
    <t>Lower income due to lockdown</t>
  </si>
  <si>
    <t>S106 traffic calming</t>
  </si>
  <si>
    <t>Street lights upgrade</t>
  </si>
  <si>
    <t>Street Furniture</t>
  </si>
  <si>
    <t>Traffic Calming</t>
  </si>
  <si>
    <t>Expenditure</t>
  </si>
  <si>
    <t>Street Lighting Maintenance</t>
  </si>
  <si>
    <t>Stress Testing for Xmas Lights to be paid from here approx £500</t>
  </si>
  <si>
    <t>Invoice £480 due, reduced forecast due to lockdown</t>
  </si>
  <si>
    <t>London Lane, transfer overspend from Reserves £27,125.11</t>
  </si>
  <si>
    <t>Street Lights upgrade</t>
  </si>
  <si>
    <t>SID</t>
  </si>
  <si>
    <t>Speedwatch</t>
  </si>
  <si>
    <t>Precept</t>
  </si>
  <si>
    <t>General Expenditure</t>
  </si>
  <si>
    <t>Total</t>
  </si>
  <si>
    <t>National Savings</t>
  </si>
  <si>
    <t>Paid in January 2021</t>
  </si>
  <si>
    <t>VAT</t>
  </si>
  <si>
    <t>Community Theatre</t>
  </si>
  <si>
    <t>No Rain or Shine due to COVID</t>
  </si>
  <si>
    <t>Bank Interest</t>
  </si>
  <si>
    <t>Chairmans Allowance</t>
  </si>
  <si>
    <t>Insurance</t>
  </si>
  <si>
    <t>Excess Refund for White Railings Claim</t>
  </si>
  <si>
    <t>Stationery/Print</t>
  </si>
  <si>
    <t xml:space="preserve">Coronavirus Leaflets and APM banner </t>
  </si>
  <si>
    <t>Post</t>
  </si>
  <si>
    <t>Subscriptions</t>
  </si>
  <si>
    <t>Audit</t>
  </si>
  <si>
    <t>Travel</t>
  </si>
  <si>
    <t>Telephone</t>
  </si>
  <si>
    <t>Parish Grants</t>
  </si>
  <si>
    <t>Training</t>
  </si>
  <si>
    <t>Community Governance Course</t>
  </si>
  <si>
    <t>Community Events</t>
  </si>
  <si>
    <t>None due to COVID?</t>
  </si>
  <si>
    <t>IT</t>
  </si>
  <si>
    <t>New equipment, support, email, zoom, website hosting</t>
  </si>
  <si>
    <t>Bank Charges</t>
  </si>
  <si>
    <t>PWLB Loan</t>
  </si>
  <si>
    <t>CVH Loan</t>
  </si>
  <si>
    <t>Elections</t>
  </si>
  <si>
    <t>For Reserves</t>
  </si>
  <si>
    <t>Data Protection Act</t>
  </si>
  <si>
    <t>Wages Admin</t>
  </si>
  <si>
    <t>Newsletters</t>
  </si>
  <si>
    <t>Recruitment</t>
  </si>
  <si>
    <t>Land - Legal Costs</t>
  </si>
  <si>
    <t>Nature Garden, transfer £1,250 from Legal Fees Reserves</t>
  </si>
  <si>
    <t>Website Maintenance</t>
  </si>
  <si>
    <t>Accessibility Changes</t>
  </si>
  <si>
    <t>Temp Staff</t>
  </si>
  <si>
    <t>Staff Uniform - Caretakers</t>
  </si>
  <si>
    <t>GDPR - Data Protection Officer</t>
  </si>
  <si>
    <t>Office Equipment</t>
  </si>
  <si>
    <t>Chairman's Board Update</t>
  </si>
  <si>
    <t>Council Review</t>
  </si>
  <si>
    <t>Staff Salaries</t>
  </si>
  <si>
    <t>Increased Clerk's hours.</t>
  </si>
  <si>
    <t>Business Plan</t>
  </si>
  <si>
    <t>HR Advice</t>
  </si>
  <si>
    <t>HR Advice Staffing Matters</t>
  </si>
  <si>
    <t>Burial Fees</t>
  </si>
  <si>
    <t>Allotment Rental</t>
  </si>
  <si>
    <t>Chapel Rental</t>
  </si>
  <si>
    <t>Following up with Dignity as too many payments received.</t>
  </si>
  <si>
    <t>Maintenance Grants</t>
  </si>
  <si>
    <t>Donations/Grants</t>
  </si>
  <si>
    <t>War Memorial &amp; COVID £5,750, Lund grant £3,633 to be paid</t>
  </si>
  <si>
    <t>Refunds</t>
  </si>
  <si>
    <t>Allotment Deposit</t>
  </si>
  <si>
    <t>Stays in reserves</t>
  </si>
  <si>
    <t>Insurance Claims</t>
  </si>
  <si>
    <t>Horsefield Green Transfer Monies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</si>
  <si>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</si>
  <si>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</si>
  <si>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</si>
  <si>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</si>
  <si>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</si>
  <si>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</si>
  <si>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</si>
  <si>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</si>
  <si>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</si>
  <si>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</si>
  <si>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</si>
  <si>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</si>
  <si>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</si>
  <si>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</si>
  <si>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</si>
  <si>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</si>
  <si>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</si>
  <si>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300/11</t>
  </si>
  <si>
    <t>300/12</t>
  </si>
  <si>
    <t>Administration</t>
  </si>
  <si>
    <t>300/13</t>
  </si>
  <si>
    <t>Burials</t>
  </si>
  <si>
    <t>300/14</t>
  </si>
  <si>
    <t>Commemorative Installation</t>
  </si>
  <si>
    <t>300/15</t>
  </si>
  <si>
    <t>300/16</t>
  </si>
  <si>
    <t>Survey</t>
  </si>
  <si>
    <t>300/17</t>
  </si>
  <si>
    <t>War Memorial</t>
  </si>
  <si>
    <t>Offset against  £1,150 grant</t>
  </si>
  <si>
    <t>300/18</t>
  </si>
  <si>
    <t>Clay Pipe</t>
  </si>
  <si>
    <t>300/19</t>
  </si>
  <si>
    <t>Lych Gates</t>
  </si>
  <si>
    <t>Allotments</t>
  </si>
  <si>
    <t>301/1</t>
  </si>
  <si>
    <t>Water</t>
  </si>
  <si>
    <t>301/2</t>
  </si>
  <si>
    <t>Grasscutting</t>
  </si>
  <si>
    <t>301/3</t>
  </si>
  <si>
    <t>Allotment Fee Refund</t>
  </si>
  <si>
    <t>301/4</t>
  </si>
  <si>
    <t>General Maintenance</t>
  </si>
  <si>
    <t>301/5</t>
  </si>
  <si>
    <t>Allotment Deposit Refund</t>
  </si>
  <si>
    <t>301/6</t>
  </si>
  <si>
    <t>NSALG Membership</t>
  </si>
  <si>
    <t>301/7</t>
  </si>
  <si>
    <t>Replacement bins</t>
  </si>
  <si>
    <t>Public Toilets</t>
  </si>
  <si>
    <t>303/1</t>
  </si>
  <si>
    <t>(Public Toilets Rates removed from 2021 onwards)</t>
  </si>
  <si>
    <t>303/2</t>
  </si>
  <si>
    <t>303/5</t>
  </si>
  <si>
    <t>Public Toilets - Utilities</t>
  </si>
  <si>
    <t>General Repairs</t>
  </si>
  <si>
    <t>Clock</t>
  </si>
  <si>
    <t>Partnership Maintenance</t>
  </si>
  <si>
    <t>Flowers &amp; Plants</t>
  </si>
  <si>
    <t>Skatepark Maintenance</t>
  </si>
  <si>
    <t>Add £900 to reserves for next year?</t>
  </si>
  <si>
    <t>Gdn Remembrance</t>
  </si>
  <si>
    <t>Xmas Festival</t>
  </si>
  <si>
    <t>Dog Bins</t>
  </si>
  <si>
    <t>Bin collection increased from £2.41 to £3.05 per bin</t>
  </si>
  <si>
    <t>Refuse Freighter</t>
  </si>
  <si>
    <t>Mobile waste collections no longer provided</t>
  </si>
  <si>
    <t>Footpath Maintenance</t>
  </si>
  <si>
    <t>Mantell Memorial</t>
  </si>
  <si>
    <t>Observer Field&amp;Post</t>
  </si>
  <si>
    <t>£1127.95 to be covered by Lund grant</t>
  </si>
  <si>
    <t>Railings</t>
  </si>
  <si>
    <t>Maintenance</t>
  </si>
  <si>
    <t>Tree Surveys</t>
  </si>
  <si>
    <t>Land Inspections</t>
  </si>
  <si>
    <t>Horsefield Green Maintenance</t>
  </si>
  <si>
    <t>Use Reserves</t>
  </si>
  <si>
    <t>Buttinghill Maintenance</t>
  </si>
  <si>
    <t>Legal Fees - Estates</t>
  </si>
  <si>
    <t>Horsefield Green Capital Exp</t>
  </si>
  <si>
    <t>Horsefield Green - Petrol</t>
  </si>
  <si>
    <t>5001 Regular Users</t>
  </si>
  <si>
    <t>Assuming average loss of income of £1,800/month</t>
  </si>
  <si>
    <t>5003 Other Bookings</t>
  </si>
  <si>
    <t>Assuming average loss of income of £330/month</t>
  </si>
  <si>
    <t>Weddings/Functions</t>
  </si>
  <si>
    <t>Security Deposit</t>
  </si>
  <si>
    <t>Deposit refunds made, no new events booked to cover this.</t>
  </si>
  <si>
    <t>Establishment Expenses</t>
  </si>
  <si>
    <t>502/1</t>
  </si>
  <si>
    <t>General Rates</t>
  </si>
  <si>
    <t>502/2</t>
  </si>
  <si>
    <t>Water &amp; Waste Disposal</t>
  </si>
  <si>
    <t>Budget reduced as services suspended during lockdown</t>
  </si>
  <si>
    <t>502/3</t>
  </si>
  <si>
    <t>Gas</t>
  </si>
  <si>
    <t>502/4</t>
  </si>
  <si>
    <t>Electricity</t>
  </si>
  <si>
    <t>502/5</t>
  </si>
  <si>
    <t>Licences</t>
  </si>
  <si>
    <t>General Expenses</t>
  </si>
  <si>
    <t>503/1</t>
  </si>
  <si>
    <t>Hall redecoration, Damp work, Fuse Box relocation, Replacement Fire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</si>
  <si>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</si>
  <si>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</si>
  <si>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</si>
  <si>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</si>
  <si>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</si>
  <si>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</si>
  <si>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</si>
  <si>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</si>
  <si>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Is this required?</t>
  </si>
  <si>
    <t>503/6</t>
  </si>
  <si>
    <t>Fire Protection</t>
  </si>
  <si>
    <t>503/7</t>
  </si>
  <si>
    <t>503/8</t>
  </si>
  <si>
    <t>Replacement Curtains</t>
  </si>
  <si>
    <t>503/9</t>
  </si>
  <si>
    <t>Queen's Hall Chairs</t>
  </si>
  <si>
    <t>503/10</t>
  </si>
  <si>
    <t>Event Security</t>
  </si>
  <si>
    <t>No events.</t>
  </si>
  <si>
    <t>Garden</t>
  </si>
  <si>
    <t>Entrance</t>
  </si>
  <si>
    <t>Queen's Hall Roof</t>
  </si>
  <si>
    <t>£3k forecast moved to 515 Nature Garden as no longer required</t>
  </si>
  <si>
    <t>Land Adjacent to QH Garden</t>
  </si>
  <si>
    <t>Lease, Survey, Clearance Work, £4k due for further clearance and levelling.</t>
  </si>
  <si>
    <t>6001 Regular Users</t>
  </si>
  <si>
    <t>Other Bookings</t>
  </si>
  <si>
    <t>Booking refunds issued.  No ad hoc bookings taking place.</t>
  </si>
  <si>
    <t>Other Income</t>
  </si>
  <si>
    <t>Grants</t>
  </si>
  <si>
    <t>602/1</t>
  </si>
  <si>
    <t>Water / Waste Water</t>
  </si>
  <si>
    <t>Full year paid April 2020</t>
  </si>
  <si>
    <t>602/2</t>
  </si>
  <si>
    <t>Refuse collection</t>
  </si>
  <si>
    <t>602/3</t>
  </si>
  <si>
    <t>602/4</t>
  </si>
  <si>
    <t>Only charged to August 2020 to date</t>
  </si>
  <si>
    <t>602/5</t>
  </si>
  <si>
    <t>Over forecast by 2 months, adjusted down.</t>
  </si>
  <si>
    <t>603/1</t>
  </si>
  <si>
    <t>603/2</t>
  </si>
  <si>
    <t>603/3</t>
  </si>
  <si>
    <t>603/4</t>
  </si>
  <si>
    <t>603/5</t>
  </si>
  <si>
    <t>603/6</t>
  </si>
  <si>
    <t>Moving to new provider, includes £195+VAT risk assessment due every 5 years.</t>
  </si>
  <si>
    <t>603/7</t>
  </si>
  <si>
    <t>603/8</t>
  </si>
  <si>
    <t>603/9</t>
  </si>
  <si>
    <t>CCTV</t>
  </si>
  <si>
    <t>603/10</t>
  </si>
  <si>
    <t>Building Repairs</t>
  </si>
  <si>
    <t>Refurbishment Project</t>
  </si>
  <si>
    <t>Will there be further planning expense?</t>
  </si>
  <si>
    <t>Advance plot sales suspended during COVID</t>
  </si>
  <si>
    <t xml:space="preserve"> WSCC cut twittens, CPC cut daffodil bank</t>
  </si>
  <si>
    <t>Weddings postponed to 2021, 2020 income lost</t>
  </si>
  <si>
    <t>Switching to new provider</t>
  </si>
  <si>
    <t>Reduced Garden budget by £8,198</t>
  </si>
  <si>
    <t>Preschool only missed half a term, new after school club started in September (originally planned April 2020)</t>
  </si>
  <si>
    <t>Approx £60 for replacement gates</t>
  </si>
  <si>
    <t>£400 Quote for this year's survey</t>
  </si>
  <si>
    <t xml:space="preserve">Budget </t>
  </si>
  <si>
    <t>Increase/</t>
  </si>
  <si>
    <t>Reduction</t>
  </si>
  <si>
    <t>Q1 &amp; Q2 Payments Received</t>
  </si>
  <si>
    <t>£1,041 Wildflower turf to be reimbursed from Lund grant</t>
  </si>
  <si>
    <t>Christmas Lights included, £2,879 one off cost for installing power to lampposts and power to cedar tree</t>
  </si>
  <si>
    <t>Daffodil Bank Cut</t>
  </si>
  <si>
    <t>Fruit Trees and Bluebells (covered by donations)</t>
  </si>
  <si>
    <t>Book Festival Refund</t>
  </si>
  <si>
    <t>Wedding Licence paid every 3 years</t>
  </si>
  <si>
    <t>Additional SID £2,900, can use Traffic Calming reserves</t>
  </si>
  <si>
    <t>Traffic Calming - £1,733 + £2,900 (SID)</t>
  </si>
  <si>
    <t>£2,740 retention for concrete paths, £1,976 brick paths retention, £5k for path realignment, £1,500 War Memorial Inscriptions</t>
  </si>
  <si>
    <t>Reduced forecast by £500</t>
  </si>
  <si>
    <t>Transfer of £2,900 from Reserves (traffic calming) for the new SID purchase</t>
  </si>
  <si>
    <t>Increased forecast income by £15,500 through VAT and Savings</t>
  </si>
  <si>
    <t>Increased expenditure forecast by £861 through various alterations</t>
  </si>
  <si>
    <t>Income forecast increased £9,783 due to COVID Grant £5,750 received and £3,633 Lund grant to be paid (will offset expenditure already made)</t>
  </si>
  <si>
    <t>Reduced forecast expenditure £3,132, major items include Refuse Freighter being cancelled by MSDC, and removal of forecast for Observer Field as farmer maintaining free of charge.</t>
  </si>
  <si>
    <t>Reduced expenditure forecast £4,876 via reduced utilities due to COVID and cut maintenance budget</t>
  </si>
  <si>
    <t>Speedwatch Additional Speed Gun, transfer £100 from Traffic Calming reserves</t>
  </si>
  <si>
    <t>Will need to transfer £1,730 from Reserves for London Lane traffic calming and Speedwatch Speed Gun purchase</t>
  </si>
  <si>
    <t>Reduced forecast due to Lockdown, increased 2021/22 forecast for Hampers project</t>
  </si>
  <si>
    <t>Fewer newsletters in 2020</t>
  </si>
  <si>
    <t>Consider what you want to spend on Lychgates in 2021-22?</t>
  </si>
  <si>
    <t>2020-21</t>
  </si>
  <si>
    <t>2021-22</t>
  </si>
  <si>
    <t>Percentage Increase</t>
  </si>
  <si>
    <t>Precept Proposal</t>
  </si>
  <si>
    <t>Major income loss £38,780 due to cancelled bookings.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</si>
</sst>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4" borderId="0" xfId="0" applyFont="1" applyFill="1"/>
    <xf numFmtId="0" fontId="2" fillId="4" borderId="0" xfId="0" applyFont="1" applyFill="1"/>
    <xf numFmtId="8" fontId="1" fillId="4" borderId="0" xfId="0" applyNumberFormat="1" applyFont="1" applyFill="1"/>
    <xf numFmtId="8" fontId="2" fillId="4" borderId="1" xfId="0" applyNumberFormat="1" applyFont="1" applyFill="1" applyBorder="1"/>
    <xf numFmtId="8" fontId="1" fillId="4" borderId="0" xfId="0" applyNumberFormat="1" applyFont="1" applyFill="1" applyBorder="1"/>
    <xf numFmtId="8" fontId="2" fillId="4" borderId="0" xfId="0" applyNumberFormat="1" applyFont="1" applyFill="1" applyBorder="1"/>
    <xf numFmtId="0" fontId="1" fillId="4" borderId="0" xfId="0" applyFont="1" applyFill="1" applyAlignment="1">
      <alignment wrapText="1"/>
    </xf>
    <xf numFmtId="8" fontId="2" fillId="4" borderId="0" xfId="0" applyNumberFormat="1" applyFont="1" applyFill="1"/>
    <xf numFmtId="0" fontId="3" fillId="4" borderId="0" xfId="0" applyFont="1" applyFill="1"/>
    <xf numFmtId="0" fontId="2" fillId="2" borderId="0" xfId="0" applyFont="1" applyFill="1"/>
    <xf numFmtId="0" fontId="1" fillId="2" borderId="0" xfId="0" applyFont="1" applyFill="1"/>
    <xf numFmtId="8" fontId="1" fillId="2" borderId="0" xfId="0" applyNumberFormat="1" applyFont="1" applyFill="1"/>
    <xf numFmtId="8" fontId="2" fillId="2" borderId="1" xfId="0" applyNumberFormat="1" applyFont="1" applyFill="1" applyBorder="1"/>
    <xf numFmtId="8" fontId="2" fillId="2" borderId="0" xfId="0" applyNumberFormat="1" applyFont="1" applyFill="1" applyBorder="1"/>
    <xf numFmtId="8" fontId="1" fillId="2" borderId="0" xfId="0" applyNumberFormat="1" applyFont="1" applyFill="1" applyBorder="1"/>
    <xf numFmtId="0" fontId="2" fillId="3" borderId="0" xfId="0" applyFont="1" applyFill="1"/>
    <xf numFmtId="0" fontId="1" fillId="3" borderId="0" xfId="0" applyFont="1" applyFill="1"/>
    <xf numFmtId="8" fontId="1" fillId="3" borderId="0" xfId="0" applyNumberFormat="1" applyFont="1" applyFill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1" fillId="3" borderId="0" xfId="0" applyNumberFormat="1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/>
    <xf numFmtId="164" fontId="4" fillId="4" borderId="0" xfId="0" applyNumberFormat="1" applyFont="1" applyFill="1"/>
    <xf numFmtId="164" fontId="2" fillId="4" borderId="0" xfId="0" applyNumberFormat="1" applyFont="1" applyFill="1" applyBorder="1"/>
    <xf numFmtId="164" fontId="1" fillId="4" borderId="0" xfId="0" applyNumberFormat="1" applyFont="1" applyFill="1" applyBorder="1"/>
    <xf numFmtId="164" fontId="2" fillId="4" borderId="2" xfId="0" applyNumberFormat="1" applyFont="1" applyFill="1" applyBorder="1"/>
    <xf numFmtId="0" fontId="4" fillId="4" borderId="0" xfId="0" applyFont="1" applyFill="1"/>
    <xf numFmtId="0" fontId="2" fillId="4" borderId="0" xfId="0" applyFont="1" applyFill="1" applyBorder="1"/>
    <xf numFmtId="6" fontId="1" fillId="4" borderId="0" xfId="0" applyNumberFormat="1" applyFont="1" applyFill="1" applyBorder="1"/>
    <xf numFmtId="9" fontId="1" fillId="4" borderId="0" xfId="0" applyNumberFormat="1" applyFont="1" applyFill="1"/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164" fontId="1" fillId="3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64" fontId="1" fillId="2" borderId="0" xfId="0" applyNumberFormat="1" applyFont="1" applyFill="1"/>
    <xf numFmtId="6" fontId="1" fillId="4" borderId="0" xfId="0" applyNumberFormat="1" applyFont="1" applyFill="1" applyAlignment="1">
      <alignment horizontal="left" vertical="top"/>
    </xf>
    <xf numFmtId="6" fontId="2" fillId="4" borderId="0" xfId="0" applyNumberFormat="1" applyFont="1" applyFill="1" applyAlignment="1">
      <alignment horizontal="left" vertical="top"/>
    </xf>
    <xf numFmtId="0" fontId="1" fillId="4" borderId="0" xfId="0" applyFont="1" applyFill="1" applyAlignment="1">
      <alignment horizontal="left"/>
    </xf>
    <xf numFmtId="0" fontId="2" fillId="5" borderId="0" xfId="0" applyFont="1" applyFill="1"/>
    <xf numFmtId="0" fontId="1" fillId="5" borderId="0" xfId="0" applyFont="1" applyFill="1"/>
    <xf numFmtId="8" fontId="1" fillId="5" borderId="0" xfId="0" applyNumberFormat="1" applyFont="1" applyFill="1"/>
    <xf numFmtId="8" fontId="2" fillId="5" borderId="1" xfId="0" applyNumberFormat="1" applyFont="1" applyFill="1" applyBorder="1"/>
    <xf numFmtId="8" fontId="1" fillId="5" borderId="0" xfId="0" applyNumberFormat="1" applyFont="1" applyFill="1" applyBorder="1"/>
    <xf numFmtId="8" fontId="2" fillId="5" borderId="0" xfId="0" applyNumberFormat="1" applyFont="1" applyFill="1" applyBorder="1"/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right" vertical="center"/>
    </xf>
    <xf numFmtId="164" fontId="6" fillId="5" borderId="0" xfId="0" applyNumberFormat="1" applyFont="1" applyFill="1"/>
    <xf numFmtId="164" fontId="5" fillId="5" borderId="2" xfId="0" applyNumberFormat="1" applyFont="1" applyFill="1" applyBorder="1"/>
    <xf numFmtId="164" fontId="6" fillId="4" borderId="0" xfId="0" applyNumberFormat="1" applyFont="1" applyFill="1"/>
    <xf numFmtId="164" fontId="6" fillId="2" borderId="0" xfId="0" applyNumberFormat="1" applyFont="1" applyFill="1"/>
    <xf numFmtId="164" fontId="6" fillId="3" borderId="0" xfId="0" applyNumberFormat="1" applyFont="1" applyFill="1"/>
    <xf numFmtId="164" fontId="5" fillId="4" borderId="2" xfId="0" applyNumberFormat="1" applyFont="1" applyFill="1" applyBorder="1"/>
    <xf numFmtId="164" fontId="5" fillId="2" borderId="2" xfId="0" applyNumberFormat="1" applyFont="1" applyFill="1" applyBorder="1"/>
    <xf numFmtId="164" fontId="5" fillId="3" borderId="2" xfId="0" applyNumberFormat="1" applyFont="1" applyFill="1" applyBorder="1"/>
    <xf numFmtId="0" fontId="5" fillId="4" borderId="0" xfId="0" applyFont="1" applyFill="1" applyAlignment="1">
      <alignment horizontal="right" vertical="center"/>
    </xf>
    <xf numFmtId="10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AEB9"/>
      <color rgb="FFCCFFFF"/>
      <color rgb="FFCCFFCC"/>
      <color rgb="FFFFFFCC"/>
      <color rgb="FFCCECFF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EA21-AB69-4645-92BD-B057A5DD55A9}">
  <sheetPr>
    <pageSetUpPr fitToPage="1"/>
  </sheetPr>
  <dimension ref="B2:Q46"/>
  <sheetViews>
    <sheetView workbookViewId="0">
      <selection activeCell="B40" sqref="B40"/>
    </sheetView>
  </sheetViews>
  <sheetFormatPr defaultColWidth="8.88671875" defaultRowHeight="13.8" x14ac:dyDescent="0.25"/>
  <cols>
    <col min="1" max="1" width="8.88671875" style="1"/>
    <col min="2" max="2" width="19.44140625" style="1" customWidth="1"/>
    <col min="3" max="3" width="15.6640625" style="1" customWidth="1"/>
    <col min="4" max="4" width="18.6640625" style="1" customWidth="1"/>
    <col min="5" max="6" width="18.33203125" style="1" customWidth="1"/>
    <col min="7" max="7" width="17.33203125" style="1" customWidth="1"/>
    <col min="8" max="8" width="12.44140625" style="1" customWidth="1"/>
    <col min="9" max="9" width="15.5546875" style="1" customWidth="1"/>
    <col min="10" max="10" width="14.6640625" style="22" customWidth="1"/>
    <col min="11" max="11" width="8.44140625" style="22" bestFit="1" customWidth="1"/>
    <col min="12" max="12" width="74.6640625" style="22" bestFit="1" customWidth="1"/>
    <col min="13" max="13" width="6" style="22" bestFit="1" customWidth="1"/>
    <col min="14" max="14" width="5.44140625" style="22" bestFit="1" customWidth="1"/>
    <col min="15" max="15" width="3.5546875" style="22" bestFit="1" customWidth="1"/>
    <col min="16" max="16" width="4.5546875" style="22" bestFit="1" customWidth="1"/>
    <col min="17" max="17" width="8.88671875" style="22"/>
    <col min="18" max="16384" width="8.88671875" style="1"/>
  </cols>
  <sheetData>
    <row r="2" spans="2:17" x14ac:dyDescent="0.25">
      <c r="E2" s="38" t="s">
        <v>0</v>
      </c>
      <c r="F2" s="50" t="s">
        <v>8</v>
      </c>
      <c r="I2" s="35" t="s">
        <v>0</v>
      </c>
      <c r="J2" s="1"/>
    </row>
    <row r="3" spans="2:17" x14ac:dyDescent="0.25">
      <c r="C3" s="60" t="s">
        <v>1</v>
      </c>
      <c r="D3" s="34" t="s">
        <v>2</v>
      </c>
      <c r="E3" s="39" t="s">
        <v>3</v>
      </c>
      <c r="F3" s="51" t="s">
        <v>281</v>
      </c>
      <c r="G3" s="34" t="s">
        <v>4</v>
      </c>
      <c r="H3" s="34" t="s">
        <v>5</v>
      </c>
      <c r="I3" s="36" t="s">
        <v>3</v>
      </c>
      <c r="J3" s="34" t="s">
        <v>6</v>
      </c>
      <c r="K3" s="23"/>
      <c r="L3" s="23"/>
      <c r="M3" s="23"/>
      <c r="N3" s="23"/>
      <c r="O3" s="23"/>
      <c r="P3" s="23"/>
      <c r="Q3" s="23"/>
    </row>
    <row r="4" spans="2:17" x14ac:dyDescent="0.25">
      <c r="C4" s="60" t="s">
        <v>7</v>
      </c>
      <c r="D4" s="34" t="s">
        <v>8</v>
      </c>
      <c r="E4" s="39" t="s">
        <v>8</v>
      </c>
      <c r="F4" s="51" t="s">
        <v>282</v>
      </c>
      <c r="G4" s="33"/>
      <c r="H4" s="34"/>
      <c r="I4" s="36" t="s">
        <v>5</v>
      </c>
      <c r="J4" s="34" t="s">
        <v>8</v>
      </c>
    </row>
    <row r="5" spans="2:17" x14ac:dyDescent="0.25">
      <c r="B5" s="24"/>
      <c r="C5" s="25"/>
      <c r="D5" s="24"/>
      <c r="E5" s="40"/>
      <c r="F5" s="52"/>
      <c r="G5" s="24"/>
      <c r="H5" s="24"/>
      <c r="I5" s="37"/>
      <c r="J5" s="26"/>
      <c r="K5" s="27"/>
      <c r="L5" s="27"/>
      <c r="M5" s="27"/>
      <c r="N5" s="27"/>
      <c r="O5" s="27"/>
      <c r="P5" s="27"/>
      <c r="Q5" s="27"/>
    </row>
    <row r="6" spans="2:17" x14ac:dyDescent="0.25">
      <c r="B6" s="24" t="s">
        <v>9</v>
      </c>
      <c r="C6" s="54">
        <f>SUM(Details!C13+Details!C28+Details!C44+Details!C91+Details!C161+Details!C198)</f>
        <v>335415.17</v>
      </c>
      <c r="D6" s="54">
        <f>SUM(Details!D13+Details!D28+Details!D44+Details!D91+Details!D161+Details!D198)</f>
        <v>388612</v>
      </c>
      <c r="E6" s="55">
        <f>SUM(Details!E13+Details!E28+Details!E44+Details!E91+Details!E161+Details!E198)</f>
        <v>364220</v>
      </c>
      <c r="F6" s="52">
        <f>SUM(Details!F13+Details!F28+Details!F44+Details!F91+Details!F161+Details!F198)</f>
        <v>24392</v>
      </c>
      <c r="G6" s="54">
        <f>SUM(Details!G13+Details!G28+Details!G44+Details!G91+Details!G161+Details!G198)</f>
        <v>321494.12</v>
      </c>
      <c r="H6" s="54">
        <f>SUM(Details!H13+Details!H28+Details!H44+Details!H91+Details!H161+Details!H198)</f>
        <v>-42725.88</v>
      </c>
      <c r="I6" s="56">
        <f>SUM(Details!I13+Details!I28+Details!I44+Details!I91+Details!I161+Details!I198)</f>
        <v>-42725.88</v>
      </c>
      <c r="J6" s="54">
        <f>SUM(Details!J13+Details!J28+Details!J44+Details!J91+Details!J161+Details!J198)</f>
        <v>385000</v>
      </c>
      <c r="K6" s="27"/>
      <c r="L6" s="27"/>
      <c r="M6" s="27"/>
      <c r="N6" s="27"/>
      <c r="O6" s="27"/>
      <c r="P6" s="27"/>
      <c r="Q6" s="27"/>
    </row>
    <row r="7" spans="2:17" x14ac:dyDescent="0.25">
      <c r="B7" s="24"/>
      <c r="C7" s="54"/>
      <c r="D7" s="54"/>
      <c r="E7" s="55"/>
      <c r="F7" s="52"/>
      <c r="G7" s="54"/>
      <c r="H7" s="54"/>
      <c r="I7" s="56"/>
      <c r="J7" s="54"/>
      <c r="K7" s="27"/>
      <c r="L7" s="27"/>
      <c r="M7" s="27"/>
      <c r="N7" s="27"/>
      <c r="O7" s="27"/>
      <c r="P7" s="27"/>
      <c r="Q7" s="27"/>
    </row>
    <row r="8" spans="2:17" x14ac:dyDescent="0.25">
      <c r="B8" s="24" t="s">
        <v>10</v>
      </c>
      <c r="C8" s="54">
        <f>SUM(Details!C23+Details!C33+Details!C78+Details!C152+Details!C189+Details!C224)</f>
        <v>297649.52</v>
      </c>
      <c r="D8" s="54">
        <f>SUM(Details!D23+Details!D33+Details!D78+Details!D152+Details!D189+Details!D224)</f>
        <v>389917.22</v>
      </c>
      <c r="E8" s="55">
        <f>SUM(Details!E23+Details!E33+Details!E78+Details!E152+Details!E189+Details!E224)</f>
        <v>367383.48999999993</v>
      </c>
      <c r="F8" s="52">
        <f>SUM(Details!F23+Details!F33+Details!F78+Details!F152+Details!F189+Details!F224)</f>
        <v>22533.730000000003</v>
      </c>
      <c r="G8" s="54">
        <f>SUM(Details!G23+Details!G33+Details!G78+Details!G152+Details!G189+Details!G224)</f>
        <v>280733.13</v>
      </c>
      <c r="H8" s="54">
        <f>SUM(Details!H23+Details!H33+Details!H78+Details!H152+Details!H189+Details!H224)</f>
        <v>86650.36</v>
      </c>
      <c r="I8" s="56">
        <f>SUM(Details!I23+Details!I33+Details!I78+Details!I152+Details!I189+Details!I224)</f>
        <v>86650.36</v>
      </c>
      <c r="J8" s="54">
        <f>SUM(Details!J23+Details!J33+Details!J78+Details!J152+Details!J189+Details!J224)</f>
        <v>385014.22</v>
      </c>
      <c r="K8" s="27"/>
      <c r="L8" s="27"/>
      <c r="M8" s="27"/>
      <c r="N8" s="27"/>
      <c r="O8" s="27"/>
      <c r="P8" s="27"/>
      <c r="Q8" s="27"/>
    </row>
    <row r="9" spans="2:17" x14ac:dyDescent="0.25">
      <c r="B9" s="24"/>
      <c r="C9" s="54"/>
      <c r="D9" s="54"/>
      <c r="E9" s="55"/>
      <c r="F9" s="52"/>
      <c r="G9" s="54"/>
      <c r="H9" s="54"/>
      <c r="I9" s="56"/>
      <c r="J9" s="54"/>
      <c r="K9" s="27"/>
      <c r="L9" s="27"/>
      <c r="M9" s="27"/>
      <c r="N9" s="27"/>
      <c r="O9" s="27"/>
      <c r="P9" s="27"/>
      <c r="Q9" s="27"/>
    </row>
    <row r="10" spans="2:17" x14ac:dyDescent="0.25">
      <c r="B10" s="28" t="s">
        <v>11</v>
      </c>
      <c r="C10" s="57">
        <f>SUM(C6-C8)</f>
        <v>37765.649999999965</v>
      </c>
      <c r="D10" s="57">
        <f>SUM(D6-D8)</f>
        <v>-1305.2199999999721</v>
      </c>
      <c r="E10" s="58">
        <f>SUM(E6-E8)</f>
        <v>-3163.4899999999325</v>
      </c>
      <c r="F10" s="53">
        <f>SUM(F6-F8)</f>
        <v>1858.2699999999968</v>
      </c>
      <c r="G10" s="57">
        <f>SUM(G6-G8)</f>
        <v>40760.989999999991</v>
      </c>
      <c r="H10" s="57">
        <f t="shared" ref="H10:J10" si="0">SUM(H6-H8)</f>
        <v>-129376.23999999999</v>
      </c>
      <c r="I10" s="59">
        <f t="shared" ref="I10" si="1">SUM(I6-I8)</f>
        <v>-129376.23999999999</v>
      </c>
      <c r="J10" s="57">
        <f t="shared" si="0"/>
        <v>-14.21999999997206</v>
      </c>
      <c r="K10" s="26"/>
      <c r="L10" s="26"/>
      <c r="M10" s="26"/>
      <c r="N10" s="26"/>
      <c r="O10" s="26"/>
      <c r="P10" s="26"/>
      <c r="Q10" s="27"/>
    </row>
    <row r="11" spans="2:17" x14ac:dyDescent="0.25">
      <c r="B11" s="24"/>
      <c r="C11" s="25"/>
      <c r="D11" s="24"/>
      <c r="E11" s="24"/>
      <c r="F11" s="24"/>
      <c r="G11" s="24"/>
      <c r="H11" s="24"/>
      <c r="I11" s="24"/>
      <c r="J11" s="27"/>
      <c r="K11" s="27"/>
      <c r="L11" s="27"/>
      <c r="M11" s="27"/>
      <c r="N11" s="27"/>
      <c r="O11" s="27"/>
      <c r="P11" s="27"/>
      <c r="Q11" s="27"/>
    </row>
    <row r="12" spans="2:17" x14ac:dyDescent="0.25">
      <c r="C12" s="29"/>
    </row>
    <row r="13" spans="2:17" ht="17.399999999999999" x14ac:dyDescent="0.3">
      <c r="B13" s="9" t="s">
        <v>12</v>
      </c>
      <c r="G13" s="9" t="s">
        <v>308</v>
      </c>
      <c r="J13" s="30"/>
      <c r="K13" s="30"/>
      <c r="L13" s="30"/>
      <c r="M13" s="30"/>
    </row>
    <row r="14" spans="2:17" x14ac:dyDescent="0.25">
      <c r="B14" s="1" t="s">
        <v>13</v>
      </c>
      <c r="D14" s="41">
        <f>SUM(F6)</f>
        <v>24392</v>
      </c>
      <c r="G14" s="1" t="s">
        <v>305</v>
      </c>
      <c r="I14" s="3">
        <f>SUM(Details!G37)</f>
        <v>227067</v>
      </c>
      <c r="J14" s="30"/>
      <c r="K14" s="30"/>
      <c r="L14" s="30"/>
      <c r="M14" s="30"/>
    </row>
    <row r="15" spans="2:17" x14ac:dyDescent="0.25">
      <c r="B15" s="1" t="s">
        <v>14</v>
      </c>
      <c r="D15" s="41">
        <f>SUM(F8)</f>
        <v>22533.730000000003</v>
      </c>
      <c r="G15" s="1" t="s">
        <v>306</v>
      </c>
      <c r="I15" s="3">
        <f>SUM(Details!J37)</f>
        <v>234000</v>
      </c>
      <c r="J15" s="30"/>
      <c r="K15" s="30"/>
      <c r="L15" s="30"/>
      <c r="M15" s="30"/>
    </row>
    <row r="16" spans="2:17" x14ac:dyDescent="0.25">
      <c r="B16" s="2" t="s">
        <v>15</v>
      </c>
      <c r="C16" s="2"/>
      <c r="D16" s="42">
        <f>E10</f>
        <v>-3163.4899999999325</v>
      </c>
      <c r="G16" s="1" t="s">
        <v>307</v>
      </c>
      <c r="I16" s="61">
        <f>SUM((I15-I14)/227067)</f>
        <v>3.0532838325252019E-2</v>
      </c>
      <c r="J16" s="30"/>
      <c r="K16" s="30"/>
      <c r="L16" s="30"/>
      <c r="M16" s="30"/>
    </row>
    <row r="17" spans="2:13" x14ac:dyDescent="0.25">
      <c r="B17" s="1" t="s">
        <v>16</v>
      </c>
      <c r="D17" s="43" t="s">
        <v>291</v>
      </c>
      <c r="J17" s="30"/>
      <c r="K17" s="30"/>
      <c r="L17" s="30"/>
      <c r="M17" s="30"/>
    </row>
    <row r="18" spans="2:13" x14ac:dyDescent="0.25">
      <c r="D18" s="43" t="s">
        <v>17</v>
      </c>
      <c r="J18" s="30"/>
      <c r="K18" s="30"/>
      <c r="L18" s="30"/>
      <c r="M18" s="30"/>
    </row>
    <row r="19" spans="2:13" x14ac:dyDescent="0.25">
      <c r="J19" s="30"/>
      <c r="K19" s="30"/>
      <c r="L19" s="30"/>
      <c r="M19" s="30"/>
    </row>
    <row r="20" spans="2:13" ht="17.399999999999999" x14ac:dyDescent="0.3">
      <c r="B20" s="9" t="s">
        <v>18</v>
      </c>
      <c r="C20" s="29"/>
      <c r="G20" s="32"/>
      <c r="J20" s="31"/>
      <c r="K20" s="31"/>
    </row>
    <row r="21" spans="2:13" x14ac:dyDescent="0.25">
      <c r="B21" s="1" t="s">
        <v>19</v>
      </c>
      <c r="C21" s="29"/>
      <c r="G21" s="32"/>
      <c r="J21" s="31"/>
    </row>
    <row r="22" spans="2:13" x14ac:dyDescent="0.25">
      <c r="B22" s="1" t="s">
        <v>301</v>
      </c>
      <c r="C22" s="29"/>
    </row>
    <row r="23" spans="2:13" x14ac:dyDescent="0.25">
      <c r="B23" s="1" t="s">
        <v>294</v>
      </c>
      <c r="C23" s="29"/>
    </row>
    <row r="24" spans="2:13" x14ac:dyDescent="0.25">
      <c r="C24" s="29"/>
      <c r="J24" s="31"/>
    </row>
    <row r="25" spans="2:13" ht="17.399999999999999" x14ac:dyDescent="0.3">
      <c r="B25" s="9" t="s">
        <v>20</v>
      </c>
      <c r="C25" s="29"/>
      <c r="J25" s="31"/>
    </row>
    <row r="26" spans="2:13" x14ac:dyDescent="0.25">
      <c r="B26" s="1" t="s">
        <v>293</v>
      </c>
    </row>
    <row r="28" spans="2:13" ht="17.399999999999999" x14ac:dyDescent="0.3">
      <c r="B28" s="9" t="s">
        <v>21</v>
      </c>
    </row>
    <row r="29" spans="2:13" x14ac:dyDescent="0.25">
      <c r="B29" s="1" t="s">
        <v>295</v>
      </c>
    </row>
    <row r="30" spans="2:13" x14ac:dyDescent="0.25">
      <c r="B30" s="1" t="s">
        <v>296</v>
      </c>
    </row>
    <row r="32" spans="2:13" ht="17.399999999999999" x14ac:dyDescent="0.3">
      <c r="B32" s="9" t="s">
        <v>22</v>
      </c>
    </row>
    <row r="33" spans="2:2" x14ac:dyDescent="0.25">
      <c r="B33" s="1" t="s">
        <v>297</v>
      </c>
    </row>
    <row r="34" spans="2:2" x14ac:dyDescent="0.25">
      <c r="B34" s="1" t="s">
        <v>298</v>
      </c>
    </row>
    <row r="35" spans="2:2" x14ac:dyDescent="0.25">
      <c r="B35" s="1" t="s">
        <v>23</v>
      </c>
    </row>
    <row r="36" spans="2:2" x14ac:dyDescent="0.25">
      <c r="B36" s="1" t="s">
        <v>24</v>
      </c>
    </row>
    <row r="38" spans="2:2" ht="17.399999999999999" x14ac:dyDescent="0.3">
      <c r="B38" s="9" t="s">
        <v>25</v>
      </c>
    </row>
    <row r="39" spans="2:2" x14ac:dyDescent="0.25">
      <c r="B39" s="1" t="s">
        <v>309</v>
      </c>
    </row>
    <row r="40" spans="2:2" x14ac:dyDescent="0.25">
      <c r="B40" s="1" t="s">
        <v>26</v>
      </c>
    </row>
    <row r="41" spans="2:2" x14ac:dyDescent="0.25">
      <c r="B41" s="1" t="s">
        <v>27</v>
      </c>
    </row>
    <row r="42" spans="2:2" x14ac:dyDescent="0.25">
      <c r="B42" s="1" t="s">
        <v>276</v>
      </c>
    </row>
    <row r="44" spans="2:2" ht="17.399999999999999" x14ac:dyDescent="0.3">
      <c r="B44" s="9" t="s">
        <v>28</v>
      </c>
    </row>
    <row r="45" spans="2:2" x14ac:dyDescent="0.25">
      <c r="B45" s="1" t="s">
        <v>29</v>
      </c>
    </row>
    <row r="46" spans="2:2" x14ac:dyDescent="0.25">
      <c r="B46" s="1" t="s">
        <v>299</v>
      </c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8CF7-CFB3-4B77-AAE0-2C074C005136}">
  <sheetPr>
    <pageSetUpPr fitToPage="1"/>
  </sheetPr>
  <dimension ref="A1:L234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" sqref="B12"/>
    </sheetView>
  </sheetViews>
  <sheetFormatPr defaultColWidth="8.88671875" defaultRowHeight="13.8" outlineLevelRow="2" x14ac:dyDescent="0.25"/>
  <cols>
    <col min="1" max="1" width="24.88671875" style="1" bestFit="1" customWidth="1"/>
    <col min="2" max="2" width="31.88671875" style="1" bestFit="1" customWidth="1"/>
    <col min="3" max="3" width="20.5546875" style="1" bestFit="1" customWidth="1"/>
    <col min="4" max="4" width="12.5546875" style="1" hidden="1" customWidth="1"/>
    <col min="5" max="5" width="15.109375" style="1" customWidth="1"/>
    <col min="6" max="6" width="15.109375" style="1" hidden="1" customWidth="1"/>
    <col min="7" max="7" width="14" style="1" customWidth="1"/>
    <col min="8" max="8" width="12.109375" style="1" bestFit="1" customWidth="1"/>
    <col min="9" max="9" width="12.109375" style="1" hidden="1" customWidth="1"/>
    <col min="10" max="10" width="14.5546875" style="1" customWidth="1"/>
    <col min="11" max="11" width="56.5546875" style="1" bestFit="1" customWidth="1"/>
    <col min="12" max="16384" width="8.88671875" style="1"/>
  </cols>
  <sheetData>
    <row r="1" spans="1:12" x14ac:dyDescent="0.25">
      <c r="A1" s="1" t="s">
        <v>30</v>
      </c>
    </row>
    <row r="2" spans="1:12" x14ac:dyDescent="0.25">
      <c r="A2" s="1" t="s">
        <v>31</v>
      </c>
    </row>
    <row r="3" spans="1:12" x14ac:dyDescent="0.25">
      <c r="E3" s="10"/>
      <c r="F3" s="44" t="s">
        <v>280</v>
      </c>
      <c r="I3" s="16" t="s">
        <v>0</v>
      </c>
    </row>
    <row r="4" spans="1:12" x14ac:dyDescent="0.25">
      <c r="C4" s="2" t="s">
        <v>32</v>
      </c>
      <c r="D4" s="2" t="s">
        <v>33</v>
      </c>
      <c r="E4" s="10" t="s">
        <v>34</v>
      </c>
      <c r="F4" s="44" t="s">
        <v>281</v>
      </c>
      <c r="G4" s="2" t="s">
        <v>4</v>
      </c>
      <c r="H4" s="2" t="s">
        <v>5</v>
      </c>
      <c r="I4" s="16" t="s">
        <v>34</v>
      </c>
      <c r="J4" s="2" t="s">
        <v>35</v>
      </c>
      <c r="K4" s="2" t="s">
        <v>36</v>
      </c>
      <c r="L4" s="2"/>
    </row>
    <row r="5" spans="1:12" x14ac:dyDescent="0.25">
      <c r="C5" s="2" t="s">
        <v>7</v>
      </c>
      <c r="D5" s="2" t="s">
        <v>8</v>
      </c>
      <c r="E5" s="10" t="s">
        <v>8</v>
      </c>
      <c r="F5" s="44" t="s">
        <v>282</v>
      </c>
      <c r="H5" s="2"/>
      <c r="I5" s="16" t="s">
        <v>5</v>
      </c>
      <c r="J5" s="2" t="s">
        <v>8</v>
      </c>
      <c r="K5" s="2"/>
      <c r="L5" s="2"/>
    </row>
    <row r="6" spans="1:12" ht="17.399999999999999" x14ac:dyDescent="0.3">
      <c r="A6" s="9" t="s">
        <v>18</v>
      </c>
      <c r="E6" s="11"/>
      <c r="F6" s="45"/>
      <c r="I6" s="17"/>
    </row>
    <row r="7" spans="1:12" x14ac:dyDescent="0.25">
      <c r="A7" s="1" t="s">
        <v>37</v>
      </c>
      <c r="E7" s="11"/>
      <c r="F7" s="45"/>
      <c r="I7" s="17"/>
    </row>
    <row r="8" spans="1:12" outlineLevel="1" x14ac:dyDescent="0.25">
      <c r="A8" s="1">
        <v>7001</v>
      </c>
      <c r="B8" s="1" t="s">
        <v>38</v>
      </c>
      <c r="C8" s="3">
        <v>1854.16</v>
      </c>
      <c r="D8" s="3">
        <v>2000</v>
      </c>
      <c r="E8" s="12">
        <v>1000</v>
      </c>
      <c r="F8" s="46">
        <f>SUM(D8-E8)</f>
        <v>1000</v>
      </c>
      <c r="G8" s="3">
        <v>555.84</v>
      </c>
      <c r="H8" s="3">
        <f>SUM(G8-E8)</f>
        <v>-444.15999999999997</v>
      </c>
      <c r="I8" s="18">
        <f>SUM(G8-E8)</f>
        <v>-444.15999999999997</v>
      </c>
      <c r="J8" s="3">
        <v>2000</v>
      </c>
      <c r="K8" s="1" t="s">
        <v>39</v>
      </c>
    </row>
    <row r="9" spans="1:12" outlineLevel="1" x14ac:dyDescent="0.25">
      <c r="A9" s="1">
        <v>7002</v>
      </c>
      <c r="B9" s="1" t="s">
        <v>40</v>
      </c>
      <c r="C9" s="3">
        <v>0</v>
      </c>
      <c r="D9" s="3">
        <v>0</v>
      </c>
      <c r="E9" s="12">
        <v>0</v>
      </c>
      <c r="F9" s="46">
        <f t="shared" ref="F9:F22" si="0">SUM(D9-E9)</f>
        <v>0</v>
      </c>
      <c r="G9" s="3">
        <v>0</v>
      </c>
      <c r="H9" s="3">
        <f t="shared" ref="H9:H13" si="1">SUM(G9-E9)</f>
        <v>0</v>
      </c>
      <c r="I9" s="18">
        <f t="shared" ref="I9:I12" si="2">SUM(G9-E9)</f>
        <v>0</v>
      </c>
      <c r="J9" s="3">
        <v>0</v>
      </c>
    </row>
    <row r="10" spans="1:12" outlineLevel="1" x14ac:dyDescent="0.25">
      <c r="A10" s="1">
        <v>7003</v>
      </c>
      <c r="B10" s="1" t="s">
        <v>41</v>
      </c>
      <c r="C10" s="3">
        <v>0</v>
      </c>
      <c r="D10" s="3">
        <v>0</v>
      </c>
      <c r="E10" s="12">
        <v>0</v>
      </c>
      <c r="F10" s="46">
        <f t="shared" si="0"/>
        <v>0</v>
      </c>
      <c r="G10" s="3">
        <v>0</v>
      </c>
      <c r="H10" s="3">
        <f t="shared" si="1"/>
        <v>0</v>
      </c>
      <c r="I10" s="18">
        <f t="shared" si="2"/>
        <v>0</v>
      </c>
      <c r="J10" s="3">
        <v>0</v>
      </c>
    </row>
    <row r="11" spans="1:12" outlineLevel="1" x14ac:dyDescent="0.25">
      <c r="A11" s="1">
        <v>7005</v>
      </c>
      <c r="B11" s="1" t="s">
        <v>42</v>
      </c>
      <c r="C11" s="3">
        <v>0</v>
      </c>
      <c r="D11" s="3">
        <v>0</v>
      </c>
      <c r="E11" s="12">
        <v>0</v>
      </c>
      <c r="F11" s="46">
        <f t="shared" si="0"/>
        <v>0</v>
      </c>
      <c r="G11" s="3">
        <v>0</v>
      </c>
      <c r="H11" s="3">
        <f t="shared" si="1"/>
        <v>0</v>
      </c>
      <c r="I11" s="18">
        <f t="shared" si="2"/>
        <v>0</v>
      </c>
      <c r="J11" s="3">
        <v>0</v>
      </c>
    </row>
    <row r="12" spans="1:12" outlineLevel="1" x14ac:dyDescent="0.25">
      <c r="A12" s="1">
        <v>7010</v>
      </c>
      <c r="B12" s="1" t="s">
        <v>43</v>
      </c>
      <c r="C12" s="3">
        <v>1750</v>
      </c>
      <c r="D12" s="3">
        <v>0</v>
      </c>
      <c r="E12" s="12">
        <v>0</v>
      </c>
      <c r="F12" s="46">
        <f t="shared" si="0"/>
        <v>0</v>
      </c>
      <c r="G12" s="3">
        <v>0</v>
      </c>
      <c r="H12" s="3">
        <f t="shared" si="1"/>
        <v>0</v>
      </c>
      <c r="I12" s="18">
        <f t="shared" si="2"/>
        <v>0</v>
      </c>
      <c r="J12" s="3">
        <v>0</v>
      </c>
    </row>
    <row r="13" spans="1:12" ht="14.4" thickBot="1" x14ac:dyDescent="0.3">
      <c r="A13" s="2" t="s">
        <v>9</v>
      </c>
      <c r="B13" s="2"/>
      <c r="C13" s="4">
        <f>SUM(C8:C12)</f>
        <v>3604.16</v>
      </c>
      <c r="D13" s="4">
        <f t="shared" ref="D13:J13" si="3">SUM(D8:D12)</f>
        <v>2000</v>
      </c>
      <c r="E13" s="13">
        <f>SUM(E8:E12)</f>
        <v>1000</v>
      </c>
      <c r="F13" s="47">
        <f t="shared" si="0"/>
        <v>1000</v>
      </c>
      <c r="G13" s="4">
        <f t="shared" si="3"/>
        <v>555.84</v>
      </c>
      <c r="H13" s="4">
        <f t="shared" si="3"/>
        <v>-444.15999999999997</v>
      </c>
      <c r="I13" s="19">
        <f t="shared" si="3"/>
        <v>-444.15999999999997</v>
      </c>
      <c r="J13" s="4">
        <f t="shared" si="3"/>
        <v>2000</v>
      </c>
      <c r="K13" s="5"/>
    </row>
    <row r="14" spans="1:12" x14ac:dyDescent="0.25">
      <c r="A14" s="2"/>
      <c r="B14" s="2"/>
      <c r="C14" s="6"/>
      <c r="D14" s="6"/>
      <c r="E14" s="14"/>
      <c r="F14" s="46"/>
      <c r="G14" s="6"/>
      <c r="H14" s="6"/>
      <c r="I14" s="20"/>
      <c r="J14" s="6"/>
      <c r="K14" s="5"/>
    </row>
    <row r="15" spans="1:12" x14ac:dyDescent="0.25">
      <c r="A15" s="1" t="s">
        <v>44</v>
      </c>
      <c r="E15" s="11"/>
      <c r="F15" s="46"/>
      <c r="I15" s="17"/>
    </row>
    <row r="16" spans="1:12" outlineLevel="1" x14ac:dyDescent="0.25">
      <c r="A16" s="1">
        <v>701</v>
      </c>
      <c r="B16" s="1" t="s">
        <v>45</v>
      </c>
      <c r="C16" s="3">
        <v>3832.56</v>
      </c>
      <c r="D16" s="3">
        <v>5000</v>
      </c>
      <c r="E16" s="12">
        <v>4100</v>
      </c>
      <c r="F16" s="46">
        <f t="shared" si="0"/>
        <v>900</v>
      </c>
      <c r="G16" s="3">
        <v>3934.71</v>
      </c>
      <c r="H16" s="3">
        <f>SUM(E16-G16)</f>
        <v>165.28999999999996</v>
      </c>
      <c r="I16" s="18">
        <f>SUM(E16-G16)</f>
        <v>165.28999999999996</v>
      </c>
      <c r="J16" s="3">
        <v>4500</v>
      </c>
      <c r="K16" s="1" t="s">
        <v>46</v>
      </c>
    </row>
    <row r="17" spans="1:11" outlineLevel="1" x14ac:dyDescent="0.25">
      <c r="A17" s="1">
        <v>702</v>
      </c>
      <c r="B17" s="1" t="s">
        <v>38</v>
      </c>
      <c r="C17" s="3">
        <v>1200</v>
      </c>
      <c r="D17" s="3">
        <v>2200</v>
      </c>
      <c r="E17" s="12">
        <v>1200</v>
      </c>
      <c r="F17" s="46">
        <f t="shared" si="0"/>
        <v>1000</v>
      </c>
      <c r="G17" s="3">
        <v>800</v>
      </c>
      <c r="H17" s="3">
        <f t="shared" ref="H17:H22" si="4">SUM(E17-G17)</f>
        <v>400</v>
      </c>
      <c r="I17" s="18">
        <f t="shared" ref="I17:I22" si="5">SUM(E17-G17)</f>
        <v>400</v>
      </c>
      <c r="J17" s="3">
        <v>1500</v>
      </c>
      <c r="K17" s="7" t="s">
        <v>47</v>
      </c>
    </row>
    <row r="18" spans="1:11" outlineLevel="1" x14ac:dyDescent="0.25">
      <c r="A18" s="1">
        <v>703</v>
      </c>
      <c r="B18" s="1" t="s">
        <v>43</v>
      </c>
      <c r="C18" s="3">
        <v>0</v>
      </c>
      <c r="D18" s="3">
        <v>3000</v>
      </c>
      <c r="E18" s="12">
        <v>3000</v>
      </c>
      <c r="F18" s="46">
        <f t="shared" si="0"/>
        <v>0</v>
      </c>
      <c r="G18" s="3">
        <v>4630.07</v>
      </c>
      <c r="H18" s="3">
        <f t="shared" si="4"/>
        <v>-1630.0699999999997</v>
      </c>
      <c r="I18" s="18">
        <f t="shared" si="5"/>
        <v>-1630.0699999999997</v>
      </c>
      <c r="J18" s="3">
        <v>3000</v>
      </c>
      <c r="K18" s="1" t="s">
        <v>48</v>
      </c>
    </row>
    <row r="19" spans="1:11" outlineLevel="1" x14ac:dyDescent="0.25">
      <c r="A19" s="1">
        <v>704</v>
      </c>
      <c r="B19" s="1" t="s">
        <v>49</v>
      </c>
      <c r="C19" s="3">
        <v>0</v>
      </c>
      <c r="D19" s="3">
        <v>0</v>
      </c>
      <c r="E19" s="12">
        <v>0</v>
      </c>
      <c r="F19" s="46">
        <f t="shared" si="0"/>
        <v>0</v>
      </c>
      <c r="G19" s="3">
        <v>0</v>
      </c>
      <c r="H19" s="3">
        <f t="shared" si="4"/>
        <v>0</v>
      </c>
      <c r="I19" s="18">
        <f t="shared" si="5"/>
        <v>0</v>
      </c>
      <c r="J19" s="3">
        <v>0</v>
      </c>
    </row>
    <row r="20" spans="1:11" outlineLevel="1" x14ac:dyDescent="0.25">
      <c r="A20" s="1">
        <v>705</v>
      </c>
      <c r="B20" s="1" t="s">
        <v>50</v>
      </c>
      <c r="C20" s="3">
        <v>0</v>
      </c>
      <c r="D20" s="3">
        <v>0</v>
      </c>
      <c r="E20" s="12">
        <v>0</v>
      </c>
      <c r="F20" s="46">
        <f t="shared" si="0"/>
        <v>0</v>
      </c>
      <c r="G20" s="3">
        <v>0</v>
      </c>
      <c r="H20" s="3">
        <f t="shared" si="4"/>
        <v>0</v>
      </c>
      <c r="I20" s="18">
        <f t="shared" si="5"/>
        <v>0</v>
      </c>
      <c r="J20" s="3">
        <v>0</v>
      </c>
      <c r="K20" s="1" t="s">
        <v>290</v>
      </c>
    </row>
    <row r="21" spans="1:11" outlineLevel="1" x14ac:dyDescent="0.25">
      <c r="A21" s="1">
        <v>706</v>
      </c>
      <c r="B21" s="1" t="s">
        <v>42</v>
      </c>
      <c r="C21" s="3">
        <v>295.63</v>
      </c>
      <c r="D21" s="3">
        <v>100</v>
      </c>
      <c r="E21" s="12">
        <v>0</v>
      </c>
      <c r="F21" s="46">
        <f t="shared" si="0"/>
        <v>100</v>
      </c>
      <c r="G21" s="3">
        <v>0</v>
      </c>
      <c r="H21" s="3">
        <f t="shared" si="4"/>
        <v>0</v>
      </c>
      <c r="I21" s="18">
        <f t="shared" si="5"/>
        <v>0</v>
      </c>
      <c r="J21" s="3">
        <v>150</v>
      </c>
    </row>
    <row r="22" spans="1:11" ht="27.6" outlineLevel="1" x14ac:dyDescent="0.25">
      <c r="A22" s="1">
        <v>710</v>
      </c>
      <c r="B22" s="1" t="s">
        <v>51</v>
      </c>
      <c r="C22" s="3">
        <v>0</v>
      </c>
      <c r="D22" s="3">
        <v>50</v>
      </c>
      <c r="E22" s="12">
        <v>50</v>
      </c>
      <c r="F22" s="46">
        <f t="shared" si="0"/>
        <v>0</v>
      </c>
      <c r="G22" s="3">
        <v>0</v>
      </c>
      <c r="H22" s="3">
        <f t="shared" si="4"/>
        <v>50</v>
      </c>
      <c r="I22" s="18">
        <f t="shared" si="5"/>
        <v>50</v>
      </c>
      <c r="J22" s="3">
        <v>50</v>
      </c>
      <c r="K22" s="7" t="s">
        <v>300</v>
      </c>
    </row>
    <row r="23" spans="1:11" ht="14.4" thickBot="1" x14ac:dyDescent="0.3">
      <c r="A23" s="2" t="s">
        <v>10</v>
      </c>
      <c r="B23" s="2"/>
      <c r="C23" s="4">
        <f>SUM(C16:C22)</f>
        <v>5328.19</v>
      </c>
      <c r="D23" s="4">
        <f t="shared" ref="D23:J23" si="6">SUM(D16:D22)</f>
        <v>10350</v>
      </c>
      <c r="E23" s="13">
        <f>SUM(E16:E22)</f>
        <v>8350</v>
      </c>
      <c r="F23" s="47">
        <f>SUM(F16:F22)</f>
        <v>2000</v>
      </c>
      <c r="G23" s="4">
        <f t="shared" si="6"/>
        <v>9364.7799999999988</v>
      </c>
      <c r="H23" s="4">
        <f t="shared" si="6"/>
        <v>-1014.7799999999997</v>
      </c>
      <c r="I23" s="19">
        <f t="shared" si="6"/>
        <v>-1014.7799999999997</v>
      </c>
      <c r="J23" s="4">
        <f t="shared" si="6"/>
        <v>9200</v>
      </c>
      <c r="K23" s="5"/>
    </row>
    <row r="24" spans="1:11" x14ac:dyDescent="0.25">
      <c r="E24" s="11"/>
      <c r="F24" s="45"/>
      <c r="I24" s="17"/>
    </row>
    <row r="25" spans="1:11" ht="17.399999999999999" x14ac:dyDescent="0.3">
      <c r="A25" s="9" t="s">
        <v>20</v>
      </c>
      <c r="C25" s="3"/>
      <c r="D25" s="3"/>
      <c r="E25" s="12"/>
      <c r="F25" s="46"/>
      <c r="G25" s="3"/>
      <c r="H25" s="3"/>
      <c r="I25" s="18"/>
      <c r="J25" s="3"/>
    </row>
    <row r="26" spans="1:11" x14ac:dyDescent="0.25">
      <c r="A26" s="1" t="s">
        <v>37</v>
      </c>
      <c r="C26" s="3"/>
      <c r="D26" s="3"/>
      <c r="E26" s="12"/>
      <c r="F26" s="46"/>
      <c r="G26" s="3"/>
      <c r="H26" s="3"/>
      <c r="I26" s="18"/>
      <c r="J26" s="3"/>
    </row>
    <row r="27" spans="1:11" outlineLevel="1" x14ac:dyDescent="0.25">
      <c r="A27" s="1">
        <v>9000</v>
      </c>
      <c r="B27" s="1" t="s">
        <v>52</v>
      </c>
      <c r="C27" s="5">
        <v>0</v>
      </c>
      <c r="D27" s="5">
        <v>0</v>
      </c>
      <c r="E27" s="15">
        <v>0</v>
      </c>
      <c r="F27" s="46">
        <f t="shared" ref="F27" si="7">SUM(D27-E27)</f>
        <v>0</v>
      </c>
      <c r="G27" s="5">
        <v>0</v>
      </c>
      <c r="H27" s="5">
        <v>0</v>
      </c>
      <c r="I27" s="21">
        <v>0</v>
      </c>
      <c r="J27" s="5">
        <v>0</v>
      </c>
    </row>
    <row r="28" spans="1:11" ht="14.4" thickBot="1" x14ac:dyDescent="0.3">
      <c r="A28" s="2" t="s">
        <v>9</v>
      </c>
      <c r="B28" s="8"/>
      <c r="C28" s="4">
        <v>0</v>
      </c>
      <c r="D28" s="4">
        <v>0</v>
      </c>
      <c r="E28" s="13">
        <v>0</v>
      </c>
      <c r="F28" s="47">
        <v>0</v>
      </c>
      <c r="G28" s="4">
        <v>0</v>
      </c>
      <c r="H28" s="4">
        <v>0</v>
      </c>
      <c r="I28" s="19">
        <v>0</v>
      </c>
      <c r="J28" s="4">
        <v>0</v>
      </c>
    </row>
    <row r="29" spans="1:11" x14ac:dyDescent="0.25">
      <c r="B29" s="3"/>
      <c r="C29" s="5"/>
      <c r="D29" s="5"/>
      <c r="E29" s="15"/>
      <c r="F29" s="48"/>
      <c r="G29" s="5"/>
      <c r="H29" s="5"/>
      <c r="I29" s="21"/>
      <c r="J29" s="5"/>
    </row>
    <row r="30" spans="1:11" x14ac:dyDescent="0.25">
      <c r="A30" s="2" t="s">
        <v>44</v>
      </c>
      <c r="E30" s="11"/>
      <c r="F30" s="45"/>
      <c r="I30" s="17"/>
    </row>
    <row r="31" spans="1:11" outlineLevel="1" x14ac:dyDescent="0.25">
      <c r="A31" s="1">
        <v>900</v>
      </c>
      <c r="B31" s="1" t="s">
        <v>53</v>
      </c>
      <c r="E31" s="11"/>
      <c r="F31" s="45"/>
      <c r="I31" s="17"/>
    </row>
    <row r="32" spans="1:11" outlineLevel="1" x14ac:dyDescent="0.25">
      <c r="A32" s="1">
        <v>900</v>
      </c>
      <c r="B32" s="1" t="s">
        <v>54</v>
      </c>
      <c r="C32" s="3">
        <v>5295.5</v>
      </c>
      <c r="D32" s="3">
        <v>2500</v>
      </c>
      <c r="E32" s="12">
        <v>2000</v>
      </c>
      <c r="F32" s="46">
        <f t="shared" ref="F32" si="8">SUM(D32-E32)</f>
        <v>500</v>
      </c>
      <c r="G32" s="3">
        <v>1987.9</v>
      </c>
      <c r="H32" s="3">
        <f>SUM(D32-G32)</f>
        <v>512.09999999999991</v>
      </c>
      <c r="I32" s="18">
        <f>SUM(E32-G32)</f>
        <v>12.099999999999909</v>
      </c>
      <c r="J32" s="3">
        <v>2500</v>
      </c>
      <c r="K32" s="1" t="s">
        <v>271</v>
      </c>
    </row>
    <row r="33" spans="1:12" ht="14.4" thickBot="1" x14ac:dyDescent="0.3">
      <c r="A33" s="2" t="s">
        <v>10</v>
      </c>
      <c r="B33" s="2"/>
      <c r="C33" s="4">
        <v>5295.5</v>
      </c>
      <c r="D33" s="4">
        <v>2500</v>
      </c>
      <c r="E33" s="13">
        <v>2500</v>
      </c>
      <c r="F33" s="47">
        <v>0</v>
      </c>
      <c r="G33" s="4">
        <v>1987.9</v>
      </c>
      <c r="H33" s="4">
        <v>512.1</v>
      </c>
      <c r="I33" s="19">
        <v>512.1</v>
      </c>
      <c r="J33" s="4">
        <v>2500</v>
      </c>
      <c r="K33" s="3"/>
      <c r="L33" s="7"/>
    </row>
    <row r="34" spans="1:12" x14ac:dyDescent="0.25">
      <c r="C34" s="3"/>
      <c r="D34" s="3"/>
      <c r="E34" s="12"/>
      <c r="F34" s="46"/>
      <c r="G34" s="3"/>
      <c r="H34" s="3"/>
      <c r="I34" s="18"/>
      <c r="J34" s="3"/>
    </row>
    <row r="35" spans="1:12" ht="17.399999999999999" x14ac:dyDescent="0.3">
      <c r="A35" s="9" t="s">
        <v>21</v>
      </c>
      <c r="E35" s="11"/>
      <c r="F35" s="45"/>
      <c r="I35" s="17"/>
    </row>
    <row r="36" spans="1:12" x14ac:dyDescent="0.25">
      <c r="A36" s="1" t="s">
        <v>37</v>
      </c>
      <c r="C36" s="3"/>
      <c r="D36" s="3"/>
      <c r="E36" s="12"/>
      <c r="F36" s="46"/>
      <c r="G36" s="3"/>
      <c r="H36" s="3"/>
      <c r="I36" s="18"/>
      <c r="J36" s="3"/>
    </row>
    <row r="37" spans="1:12" outlineLevel="1" x14ac:dyDescent="0.25">
      <c r="A37" s="1">
        <v>1000</v>
      </c>
      <c r="B37" s="1" t="s">
        <v>52</v>
      </c>
      <c r="C37" s="3">
        <v>210247</v>
      </c>
      <c r="D37" s="3">
        <v>227067</v>
      </c>
      <c r="E37" s="12">
        <v>227067</v>
      </c>
      <c r="F37" s="46">
        <f t="shared" ref="F37:F43" si="9">SUM(D37-E37)</f>
        <v>0</v>
      </c>
      <c r="G37" s="3">
        <v>227067</v>
      </c>
      <c r="H37" s="3">
        <f>SUM(G37-E37)</f>
        <v>0</v>
      </c>
      <c r="I37" s="18">
        <f>SUM(G37-E37)</f>
        <v>0</v>
      </c>
      <c r="J37" s="3">
        <v>234000</v>
      </c>
    </row>
    <row r="38" spans="1:12" outlineLevel="1" x14ac:dyDescent="0.25">
      <c r="A38" s="1">
        <v>1001</v>
      </c>
      <c r="B38" s="1" t="s">
        <v>55</v>
      </c>
      <c r="C38" s="3">
        <v>1347.79</v>
      </c>
      <c r="D38" s="3">
        <v>1000</v>
      </c>
      <c r="E38" s="12">
        <v>1500</v>
      </c>
      <c r="F38" s="46">
        <f t="shared" si="9"/>
        <v>-500</v>
      </c>
      <c r="G38" s="3">
        <v>0</v>
      </c>
      <c r="H38" s="3">
        <f t="shared" ref="H38:H43" si="10">SUM(G38-E38)</f>
        <v>-1500</v>
      </c>
      <c r="I38" s="18">
        <f t="shared" ref="I38:I43" si="11">SUM(G38-E38)</f>
        <v>-1500</v>
      </c>
      <c r="J38" s="3">
        <v>1500</v>
      </c>
      <c r="K38" s="1" t="s">
        <v>56</v>
      </c>
    </row>
    <row r="39" spans="1:12" outlineLevel="1" x14ac:dyDescent="0.25">
      <c r="A39" s="1">
        <v>1003</v>
      </c>
      <c r="B39" s="1" t="s">
        <v>57</v>
      </c>
      <c r="C39" s="3">
        <v>4905.1899999999996</v>
      </c>
      <c r="D39" s="3">
        <v>12000</v>
      </c>
      <c r="E39" s="12">
        <v>27000</v>
      </c>
      <c r="F39" s="46">
        <f t="shared" si="9"/>
        <v>-15000</v>
      </c>
      <c r="G39" s="3">
        <v>14074.83</v>
      </c>
      <c r="H39" s="3">
        <f t="shared" si="10"/>
        <v>-12925.17</v>
      </c>
      <c r="I39" s="18">
        <f t="shared" si="11"/>
        <v>-12925.17</v>
      </c>
      <c r="J39" s="3">
        <v>12000</v>
      </c>
      <c r="K39" s="1" t="s">
        <v>283</v>
      </c>
    </row>
    <row r="40" spans="1:12" outlineLevel="1" x14ac:dyDescent="0.25">
      <c r="A40" s="1">
        <v>1005</v>
      </c>
      <c r="B40" s="1" t="s">
        <v>58</v>
      </c>
      <c r="C40" s="3">
        <v>937.5</v>
      </c>
      <c r="D40" s="3">
        <v>1000</v>
      </c>
      <c r="E40" s="12">
        <v>0</v>
      </c>
      <c r="F40" s="46">
        <f t="shared" si="9"/>
        <v>1000</v>
      </c>
      <c r="G40" s="3">
        <v>0</v>
      </c>
      <c r="H40" s="3">
        <f t="shared" si="10"/>
        <v>0</v>
      </c>
      <c r="I40" s="18">
        <f t="shared" si="11"/>
        <v>0</v>
      </c>
      <c r="J40" s="3">
        <v>1000</v>
      </c>
      <c r="K40" s="1" t="s">
        <v>59</v>
      </c>
    </row>
    <row r="41" spans="1:12" outlineLevel="1" x14ac:dyDescent="0.25">
      <c r="A41" s="1">
        <v>1006</v>
      </c>
      <c r="B41" s="1" t="s">
        <v>60</v>
      </c>
      <c r="C41" s="3">
        <v>0.84</v>
      </c>
      <c r="D41" s="3">
        <v>0</v>
      </c>
      <c r="E41" s="12">
        <v>0</v>
      </c>
      <c r="F41" s="46">
        <f t="shared" si="9"/>
        <v>0</v>
      </c>
      <c r="G41" s="3">
        <v>0</v>
      </c>
      <c r="H41" s="3">
        <f t="shared" si="10"/>
        <v>0</v>
      </c>
      <c r="I41" s="18">
        <f t="shared" si="11"/>
        <v>0</v>
      </c>
      <c r="J41" s="3">
        <v>0</v>
      </c>
    </row>
    <row r="42" spans="1:12" outlineLevel="1" x14ac:dyDescent="0.25">
      <c r="A42" s="1">
        <v>1013</v>
      </c>
      <c r="B42" s="1" t="s">
        <v>61</v>
      </c>
      <c r="C42" s="3">
        <v>160</v>
      </c>
      <c r="D42" s="3">
        <v>0</v>
      </c>
      <c r="E42" s="12">
        <v>0</v>
      </c>
      <c r="F42" s="46">
        <f t="shared" si="9"/>
        <v>0</v>
      </c>
      <c r="G42" s="3">
        <v>0</v>
      </c>
      <c r="H42" s="3">
        <f t="shared" si="10"/>
        <v>0</v>
      </c>
      <c r="I42" s="18">
        <f t="shared" si="11"/>
        <v>0</v>
      </c>
      <c r="J42" s="3">
        <v>0</v>
      </c>
    </row>
    <row r="43" spans="1:12" outlineLevel="1" x14ac:dyDescent="0.25">
      <c r="A43" s="1">
        <v>1020</v>
      </c>
      <c r="B43" s="1" t="s">
        <v>62</v>
      </c>
      <c r="C43" s="3">
        <v>0</v>
      </c>
      <c r="D43" s="3">
        <v>100</v>
      </c>
      <c r="E43" s="12">
        <v>100</v>
      </c>
      <c r="F43" s="46">
        <f t="shared" si="9"/>
        <v>0</v>
      </c>
      <c r="G43" s="3">
        <v>130</v>
      </c>
      <c r="H43" s="3">
        <f t="shared" si="10"/>
        <v>30</v>
      </c>
      <c r="I43" s="18">
        <f t="shared" si="11"/>
        <v>30</v>
      </c>
      <c r="J43" s="3">
        <v>0</v>
      </c>
      <c r="K43" s="1" t="s">
        <v>63</v>
      </c>
    </row>
    <row r="44" spans="1:12" ht="14.4" thickBot="1" x14ac:dyDescent="0.3">
      <c r="A44" s="2" t="s">
        <v>9</v>
      </c>
      <c r="B44" s="2"/>
      <c r="C44" s="4">
        <v>217598.32</v>
      </c>
      <c r="D44" s="4">
        <f t="shared" ref="D44:J44" si="12">SUM(D37:D43)</f>
        <v>241167</v>
      </c>
      <c r="E44" s="13">
        <f t="shared" si="12"/>
        <v>255667</v>
      </c>
      <c r="F44" s="47">
        <f>SUM(F37:F43)</f>
        <v>-14500</v>
      </c>
      <c r="G44" s="4">
        <f t="shared" si="12"/>
        <v>241271.83</v>
      </c>
      <c r="H44" s="4">
        <f t="shared" si="12"/>
        <v>-14395.17</v>
      </c>
      <c r="I44" s="19">
        <f t="shared" si="12"/>
        <v>-14395.17</v>
      </c>
      <c r="J44" s="4">
        <f t="shared" si="12"/>
        <v>248500</v>
      </c>
      <c r="K44" s="3"/>
    </row>
    <row r="45" spans="1:12" x14ac:dyDescent="0.25">
      <c r="A45" s="2"/>
      <c r="B45" s="2"/>
      <c r="C45" s="6"/>
      <c r="D45" s="6"/>
      <c r="E45" s="14"/>
      <c r="F45" s="49"/>
      <c r="G45" s="6"/>
      <c r="H45" s="6"/>
      <c r="I45" s="20"/>
      <c r="J45" s="6"/>
      <c r="K45" s="3"/>
    </row>
    <row r="46" spans="1:12" x14ac:dyDescent="0.25">
      <c r="A46" s="1" t="s">
        <v>44</v>
      </c>
      <c r="C46" s="3"/>
      <c r="D46" s="3"/>
      <c r="E46" s="12"/>
      <c r="F46" s="46"/>
      <c r="G46" s="3"/>
      <c r="H46" s="3"/>
      <c r="I46" s="18"/>
      <c r="J46" s="3"/>
    </row>
    <row r="47" spans="1:12" outlineLevel="1" x14ac:dyDescent="0.25">
      <c r="A47" s="1">
        <v>102</v>
      </c>
      <c r="B47" s="1" t="s">
        <v>62</v>
      </c>
      <c r="C47" s="3">
        <v>3399.22</v>
      </c>
      <c r="D47" s="3">
        <v>4500</v>
      </c>
      <c r="E47" s="12">
        <v>4737.6899999999996</v>
      </c>
      <c r="F47" s="46">
        <f t="shared" ref="F47:F77" si="13">SUM(D47-E47)</f>
        <v>-237.6899999999996</v>
      </c>
      <c r="G47" s="3">
        <v>4737.6899999999996</v>
      </c>
      <c r="H47" s="3">
        <f>SUM(E47-G47)</f>
        <v>0</v>
      </c>
      <c r="I47" s="18">
        <f>SUM(E47-G47)</f>
        <v>0</v>
      </c>
      <c r="J47" s="3">
        <v>5000</v>
      </c>
    </row>
    <row r="48" spans="1:12" outlineLevel="1" x14ac:dyDescent="0.25">
      <c r="A48" s="1">
        <v>103</v>
      </c>
      <c r="B48" s="1" t="s">
        <v>64</v>
      </c>
      <c r="C48" s="3">
        <v>579.30999999999995</v>
      </c>
      <c r="D48" s="3">
        <v>600</v>
      </c>
      <c r="E48" s="12">
        <v>1000</v>
      </c>
      <c r="F48" s="46">
        <f t="shared" si="13"/>
        <v>-400</v>
      </c>
      <c r="G48" s="3">
        <v>810.88</v>
      </c>
      <c r="H48" s="3">
        <f t="shared" ref="H48:H77" si="14">SUM(E48-G48)</f>
        <v>189.12</v>
      </c>
      <c r="I48" s="18">
        <f t="shared" ref="I48:I77" si="15">SUM(E48-G48)</f>
        <v>189.12</v>
      </c>
      <c r="J48" s="3">
        <v>750</v>
      </c>
      <c r="K48" s="1" t="s">
        <v>65</v>
      </c>
    </row>
    <row r="49" spans="1:11" outlineLevel="1" x14ac:dyDescent="0.25">
      <c r="A49" s="1">
        <v>104</v>
      </c>
      <c r="B49" s="1" t="s">
        <v>66</v>
      </c>
      <c r="C49" s="3">
        <v>94.27</v>
      </c>
      <c r="D49" s="3">
        <v>100</v>
      </c>
      <c r="E49" s="12">
        <v>20</v>
      </c>
      <c r="F49" s="46">
        <f t="shared" si="13"/>
        <v>80</v>
      </c>
      <c r="G49" s="3">
        <v>11.29</v>
      </c>
      <c r="H49" s="3">
        <f t="shared" si="14"/>
        <v>8.7100000000000009</v>
      </c>
      <c r="I49" s="18">
        <f t="shared" si="15"/>
        <v>8.7100000000000009</v>
      </c>
      <c r="J49" s="3">
        <v>100</v>
      </c>
    </row>
    <row r="50" spans="1:11" outlineLevel="1" x14ac:dyDescent="0.25">
      <c r="A50" s="1">
        <v>106</v>
      </c>
      <c r="B50" s="1" t="s">
        <v>67</v>
      </c>
      <c r="C50" s="3">
        <v>479.44</v>
      </c>
      <c r="D50" s="3">
        <v>1800</v>
      </c>
      <c r="E50" s="12">
        <v>1600</v>
      </c>
      <c r="F50" s="46">
        <f t="shared" si="13"/>
        <v>200</v>
      </c>
      <c r="G50" s="3">
        <v>1190.47</v>
      </c>
      <c r="H50" s="3">
        <f t="shared" si="14"/>
        <v>409.53</v>
      </c>
      <c r="I50" s="18">
        <f t="shared" si="15"/>
        <v>409.53</v>
      </c>
      <c r="J50" s="3">
        <v>1700</v>
      </c>
    </row>
    <row r="51" spans="1:11" outlineLevel="1" x14ac:dyDescent="0.25">
      <c r="A51" s="1">
        <v>107</v>
      </c>
      <c r="B51" s="1" t="s">
        <v>68</v>
      </c>
      <c r="C51" s="3">
        <v>900</v>
      </c>
      <c r="D51" s="3">
        <v>1250</v>
      </c>
      <c r="E51" s="12">
        <v>900</v>
      </c>
      <c r="F51" s="46">
        <f t="shared" si="13"/>
        <v>350</v>
      </c>
      <c r="G51" s="3">
        <v>800</v>
      </c>
      <c r="H51" s="3">
        <f t="shared" si="14"/>
        <v>100</v>
      </c>
      <c r="I51" s="18">
        <f t="shared" si="15"/>
        <v>100</v>
      </c>
      <c r="J51" s="3">
        <v>1250</v>
      </c>
    </row>
    <row r="52" spans="1:11" outlineLevel="1" x14ac:dyDescent="0.25">
      <c r="A52" s="1">
        <v>108</v>
      </c>
      <c r="B52" s="1" t="s">
        <v>69</v>
      </c>
      <c r="C52" s="3">
        <v>148.88</v>
      </c>
      <c r="D52" s="3">
        <v>350</v>
      </c>
      <c r="E52" s="12">
        <v>100</v>
      </c>
      <c r="F52" s="46">
        <f t="shared" si="13"/>
        <v>250</v>
      </c>
      <c r="G52" s="3">
        <v>0</v>
      </c>
      <c r="H52" s="3">
        <f t="shared" si="14"/>
        <v>100</v>
      </c>
      <c r="I52" s="18">
        <f t="shared" si="15"/>
        <v>100</v>
      </c>
      <c r="J52" s="3">
        <v>200</v>
      </c>
    </row>
    <row r="53" spans="1:11" outlineLevel="1" x14ac:dyDescent="0.25">
      <c r="A53" s="1">
        <v>109</v>
      </c>
      <c r="B53" s="1" t="s">
        <v>70</v>
      </c>
      <c r="C53" s="3">
        <v>923.74</v>
      </c>
      <c r="D53" s="3">
        <v>2000</v>
      </c>
      <c r="E53" s="12">
        <v>1300</v>
      </c>
      <c r="F53" s="46">
        <f t="shared" si="13"/>
        <v>700</v>
      </c>
      <c r="G53" s="3">
        <v>936.32</v>
      </c>
      <c r="H53" s="3">
        <f t="shared" si="14"/>
        <v>363.67999999999995</v>
      </c>
      <c r="I53" s="18">
        <f t="shared" si="15"/>
        <v>363.67999999999995</v>
      </c>
      <c r="J53" s="3">
        <v>1500</v>
      </c>
    </row>
    <row r="54" spans="1:11" outlineLevel="1" x14ac:dyDescent="0.25">
      <c r="A54" s="1">
        <v>110</v>
      </c>
      <c r="B54" s="1" t="s">
        <v>71</v>
      </c>
      <c r="C54" s="3">
        <v>495</v>
      </c>
      <c r="D54" s="3">
        <v>7700</v>
      </c>
      <c r="E54" s="12">
        <v>5872.1</v>
      </c>
      <c r="F54" s="46">
        <f t="shared" si="13"/>
        <v>1827.8999999999996</v>
      </c>
      <c r="G54" s="3">
        <v>3478</v>
      </c>
      <c r="H54" s="3">
        <f t="shared" si="14"/>
        <v>2394.1000000000004</v>
      </c>
      <c r="I54" s="18">
        <f t="shared" si="15"/>
        <v>2394.1000000000004</v>
      </c>
      <c r="J54" s="3">
        <v>10000</v>
      </c>
      <c r="K54" s="1" t="s">
        <v>302</v>
      </c>
    </row>
    <row r="55" spans="1:11" outlineLevel="1" x14ac:dyDescent="0.25">
      <c r="A55" s="1">
        <v>112</v>
      </c>
      <c r="B55" s="1" t="s">
        <v>72</v>
      </c>
      <c r="C55" s="3">
        <v>3179</v>
      </c>
      <c r="D55" s="3">
        <v>5500</v>
      </c>
      <c r="E55" s="12">
        <v>4000</v>
      </c>
      <c r="F55" s="46">
        <f t="shared" si="13"/>
        <v>1500</v>
      </c>
      <c r="G55" s="3">
        <v>1467</v>
      </c>
      <c r="H55" s="3">
        <f t="shared" si="14"/>
        <v>2533</v>
      </c>
      <c r="I55" s="18">
        <f t="shared" si="15"/>
        <v>2533</v>
      </c>
      <c r="J55" s="3">
        <v>4000</v>
      </c>
      <c r="K55" s="1" t="s">
        <v>73</v>
      </c>
    </row>
    <row r="56" spans="1:11" outlineLevel="1" x14ac:dyDescent="0.25">
      <c r="A56" s="1">
        <v>113</v>
      </c>
      <c r="B56" s="1" t="s">
        <v>61</v>
      </c>
      <c r="C56" s="3">
        <v>299.81</v>
      </c>
      <c r="D56" s="3">
        <v>250</v>
      </c>
      <c r="E56" s="12">
        <v>250</v>
      </c>
      <c r="F56" s="46">
        <f t="shared" si="13"/>
        <v>0</v>
      </c>
      <c r="G56" s="3">
        <v>45.83</v>
      </c>
      <c r="H56" s="3">
        <f t="shared" si="14"/>
        <v>204.17000000000002</v>
      </c>
      <c r="I56" s="18">
        <f t="shared" si="15"/>
        <v>204.17000000000002</v>
      </c>
      <c r="J56" s="3">
        <v>300</v>
      </c>
    </row>
    <row r="57" spans="1:11" outlineLevel="1" x14ac:dyDescent="0.25">
      <c r="A57" s="1">
        <v>114</v>
      </c>
      <c r="B57" s="1" t="s">
        <v>74</v>
      </c>
      <c r="C57" s="3">
        <v>904.91</v>
      </c>
      <c r="D57" s="3">
        <v>1000</v>
      </c>
      <c r="E57" s="12">
        <v>0</v>
      </c>
      <c r="F57" s="46">
        <f t="shared" si="13"/>
        <v>1000</v>
      </c>
      <c r="G57" s="3">
        <v>0</v>
      </c>
      <c r="H57" s="3">
        <f t="shared" si="14"/>
        <v>0</v>
      </c>
      <c r="I57" s="18">
        <f t="shared" si="15"/>
        <v>0</v>
      </c>
      <c r="J57" s="3">
        <v>1000</v>
      </c>
      <c r="K57" s="1" t="s">
        <v>75</v>
      </c>
    </row>
    <row r="58" spans="1:11" outlineLevel="1" x14ac:dyDescent="0.25">
      <c r="A58" s="1">
        <v>115</v>
      </c>
      <c r="B58" s="1" t="s">
        <v>76</v>
      </c>
      <c r="C58" s="3">
        <v>3416.05</v>
      </c>
      <c r="D58" s="3">
        <v>6500</v>
      </c>
      <c r="E58" s="12">
        <v>5000</v>
      </c>
      <c r="F58" s="46">
        <f t="shared" si="13"/>
        <v>1500</v>
      </c>
      <c r="G58" s="3">
        <v>3019.13</v>
      </c>
      <c r="H58" s="3">
        <f t="shared" si="14"/>
        <v>1980.87</v>
      </c>
      <c r="I58" s="18">
        <f t="shared" si="15"/>
        <v>1980.87</v>
      </c>
      <c r="J58" s="3">
        <v>4500</v>
      </c>
      <c r="K58" s="7" t="s">
        <v>77</v>
      </c>
    </row>
    <row r="59" spans="1:11" outlineLevel="1" x14ac:dyDescent="0.25">
      <c r="A59" s="1">
        <v>116</v>
      </c>
      <c r="B59" s="1" t="s">
        <v>78</v>
      </c>
      <c r="C59" s="3">
        <v>411.57</v>
      </c>
      <c r="D59" s="3">
        <v>450</v>
      </c>
      <c r="E59" s="12">
        <v>450</v>
      </c>
      <c r="F59" s="46">
        <f t="shared" si="13"/>
        <v>0</v>
      </c>
      <c r="G59" s="3">
        <v>145.9</v>
      </c>
      <c r="H59" s="3">
        <f t="shared" si="14"/>
        <v>304.10000000000002</v>
      </c>
      <c r="I59" s="18">
        <f t="shared" si="15"/>
        <v>304.10000000000002</v>
      </c>
      <c r="J59" s="3">
        <v>500</v>
      </c>
    </row>
    <row r="60" spans="1:11" outlineLevel="1" x14ac:dyDescent="0.25">
      <c r="A60" s="1">
        <v>117</v>
      </c>
      <c r="B60" s="1" t="s">
        <v>79</v>
      </c>
      <c r="C60" s="3">
        <v>12324.22</v>
      </c>
      <c r="D60" s="3">
        <v>12324.22</v>
      </c>
      <c r="E60" s="12">
        <v>12324.22</v>
      </c>
      <c r="F60" s="46">
        <f t="shared" si="13"/>
        <v>0</v>
      </c>
      <c r="G60" s="3">
        <v>12324.22</v>
      </c>
      <c r="H60" s="3">
        <f t="shared" si="14"/>
        <v>0</v>
      </c>
      <c r="I60" s="18">
        <f t="shared" si="15"/>
        <v>0</v>
      </c>
      <c r="J60" s="3">
        <v>12324.22</v>
      </c>
      <c r="K60" s="1" t="s">
        <v>80</v>
      </c>
    </row>
    <row r="61" spans="1:11" outlineLevel="1" x14ac:dyDescent="0.25">
      <c r="A61" s="1">
        <v>118</v>
      </c>
      <c r="B61" s="1" t="s">
        <v>81</v>
      </c>
      <c r="C61" s="3">
        <v>2285.67</v>
      </c>
      <c r="D61" s="3">
        <v>500</v>
      </c>
      <c r="E61" s="12">
        <v>500</v>
      </c>
      <c r="F61" s="46">
        <f t="shared" si="13"/>
        <v>0</v>
      </c>
      <c r="G61" s="3">
        <v>0</v>
      </c>
      <c r="H61" s="3">
        <f t="shared" si="14"/>
        <v>500</v>
      </c>
      <c r="I61" s="18">
        <f t="shared" si="15"/>
        <v>500</v>
      </c>
      <c r="J61" s="3">
        <v>500</v>
      </c>
      <c r="K61" s="1" t="s">
        <v>82</v>
      </c>
    </row>
    <row r="62" spans="1:11" outlineLevel="1" x14ac:dyDescent="0.25">
      <c r="A62" s="1">
        <v>119</v>
      </c>
      <c r="B62" s="3" t="s">
        <v>83</v>
      </c>
      <c r="C62" s="3">
        <v>35</v>
      </c>
      <c r="D62" s="3">
        <v>35</v>
      </c>
      <c r="E62" s="12">
        <v>35</v>
      </c>
      <c r="F62" s="46">
        <f t="shared" si="13"/>
        <v>0</v>
      </c>
      <c r="G62" s="3">
        <v>35</v>
      </c>
      <c r="H62" s="3">
        <f t="shared" si="14"/>
        <v>0</v>
      </c>
      <c r="I62" s="18">
        <f t="shared" si="15"/>
        <v>0</v>
      </c>
      <c r="J62" s="3">
        <v>35</v>
      </c>
    </row>
    <row r="63" spans="1:11" outlineLevel="1" x14ac:dyDescent="0.25">
      <c r="A63" s="1">
        <v>122</v>
      </c>
      <c r="B63" s="1" t="s">
        <v>84</v>
      </c>
      <c r="C63" s="3">
        <v>0</v>
      </c>
      <c r="D63" s="3">
        <v>700</v>
      </c>
      <c r="E63" s="12">
        <v>541.79999999999995</v>
      </c>
      <c r="F63" s="46">
        <f t="shared" si="13"/>
        <v>158.20000000000005</v>
      </c>
      <c r="G63" s="3">
        <v>541.79999999999995</v>
      </c>
      <c r="H63" s="3">
        <f t="shared" si="14"/>
        <v>0</v>
      </c>
      <c r="I63" s="18">
        <f t="shared" si="15"/>
        <v>0</v>
      </c>
      <c r="J63" s="3">
        <v>600</v>
      </c>
    </row>
    <row r="64" spans="1:11" outlineLevel="1" x14ac:dyDescent="0.25">
      <c r="A64" s="1">
        <v>123</v>
      </c>
      <c r="B64" s="1" t="s">
        <v>85</v>
      </c>
      <c r="C64" s="3">
        <v>1835</v>
      </c>
      <c r="D64" s="3">
        <v>2000</v>
      </c>
      <c r="E64" s="12">
        <v>1500</v>
      </c>
      <c r="F64" s="46">
        <f t="shared" si="13"/>
        <v>500</v>
      </c>
      <c r="G64" s="3">
        <v>800</v>
      </c>
      <c r="H64" s="3">
        <f t="shared" si="14"/>
        <v>700</v>
      </c>
      <c r="I64" s="18">
        <f t="shared" si="15"/>
        <v>700</v>
      </c>
      <c r="J64" s="3">
        <v>2200</v>
      </c>
      <c r="K64" s="1" t="s">
        <v>303</v>
      </c>
    </row>
    <row r="65" spans="1:11" outlineLevel="1" x14ac:dyDescent="0.25">
      <c r="A65" s="1">
        <v>127</v>
      </c>
      <c r="B65" s="1" t="s">
        <v>86</v>
      </c>
      <c r="C65" s="3">
        <v>0</v>
      </c>
      <c r="D65" s="3">
        <v>750</v>
      </c>
      <c r="E65" s="12">
        <v>750</v>
      </c>
      <c r="F65" s="46">
        <f t="shared" si="13"/>
        <v>0</v>
      </c>
      <c r="G65" s="3">
        <v>0</v>
      </c>
      <c r="H65" s="3">
        <f t="shared" si="14"/>
        <v>750</v>
      </c>
      <c r="I65" s="18">
        <f t="shared" si="15"/>
        <v>750</v>
      </c>
      <c r="J65" s="3">
        <v>1000</v>
      </c>
    </row>
    <row r="66" spans="1:11" outlineLevel="1" x14ac:dyDescent="0.25">
      <c r="A66" s="1">
        <v>128</v>
      </c>
      <c r="B66" s="1" t="s">
        <v>87</v>
      </c>
      <c r="C66" s="3">
        <v>658.5</v>
      </c>
      <c r="D66" s="3">
        <v>500</v>
      </c>
      <c r="E66" s="12">
        <v>500</v>
      </c>
      <c r="F66" s="46">
        <f t="shared" si="13"/>
        <v>0</v>
      </c>
      <c r="G66" s="3">
        <v>1771</v>
      </c>
      <c r="H66" s="3">
        <f t="shared" si="14"/>
        <v>-1271</v>
      </c>
      <c r="I66" s="18">
        <f t="shared" si="15"/>
        <v>-1271</v>
      </c>
      <c r="J66" s="3">
        <v>1000</v>
      </c>
      <c r="K66" s="1" t="s">
        <v>88</v>
      </c>
    </row>
    <row r="67" spans="1:11" outlineLevel="1" x14ac:dyDescent="0.25">
      <c r="A67" s="1">
        <v>130</v>
      </c>
      <c r="B67" s="1" t="s">
        <v>89</v>
      </c>
      <c r="C67" s="3">
        <v>1550</v>
      </c>
      <c r="D67" s="3">
        <v>5000</v>
      </c>
      <c r="E67" s="12">
        <v>4000</v>
      </c>
      <c r="F67" s="46">
        <f t="shared" si="13"/>
        <v>1000</v>
      </c>
      <c r="G67" s="3">
        <v>2875</v>
      </c>
      <c r="H67" s="3">
        <f t="shared" si="14"/>
        <v>1125</v>
      </c>
      <c r="I67" s="18">
        <f t="shared" si="15"/>
        <v>1125</v>
      </c>
      <c r="J67" s="3">
        <v>2000</v>
      </c>
      <c r="K67" s="1" t="s">
        <v>90</v>
      </c>
    </row>
    <row r="68" spans="1:11" outlineLevel="1" x14ac:dyDescent="0.25">
      <c r="A68" s="1">
        <v>135</v>
      </c>
      <c r="B68" s="1" t="s">
        <v>91</v>
      </c>
      <c r="C68" s="3">
        <v>1539.75</v>
      </c>
      <c r="D68" s="3">
        <v>1000</v>
      </c>
      <c r="E68" s="12">
        <v>1000</v>
      </c>
      <c r="F68" s="46">
        <f t="shared" si="13"/>
        <v>0</v>
      </c>
      <c r="G68" s="3">
        <v>0</v>
      </c>
      <c r="H68" s="3">
        <f t="shared" si="14"/>
        <v>1000</v>
      </c>
      <c r="I68" s="18">
        <f t="shared" si="15"/>
        <v>1000</v>
      </c>
      <c r="J68" s="3">
        <v>1000</v>
      </c>
    </row>
    <row r="69" spans="1:11" outlineLevel="1" x14ac:dyDescent="0.25">
      <c r="A69" s="1">
        <v>140</v>
      </c>
      <c r="B69" s="1" t="s">
        <v>92</v>
      </c>
      <c r="C69" s="3">
        <v>20.73</v>
      </c>
      <c r="D69" s="3">
        <v>300</v>
      </c>
      <c r="E69" s="12">
        <v>300</v>
      </c>
      <c r="F69" s="46">
        <f t="shared" si="13"/>
        <v>0</v>
      </c>
      <c r="G69" s="3">
        <v>57.99</v>
      </c>
      <c r="H69" s="3">
        <f t="shared" si="14"/>
        <v>242.01</v>
      </c>
      <c r="I69" s="18">
        <f t="shared" si="15"/>
        <v>242.01</v>
      </c>
      <c r="J69" s="3">
        <v>300</v>
      </c>
    </row>
    <row r="70" spans="1:11" outlineLevel="1" x14ac:dyDescent="0.25">
      <c r="A70" s="1">
        <v>145</v>
      </c>
      <c r="B70" s="1" t="s">
        <v>93</v>
      </c>
      <c r="C70" s="3">
        <v>0</v>
      </c>
      <c r="D70" s="3">
        <v>0</v>
      </c>
      <c r="E70" s="12">
        <v>0</v>
      </c>
      <c r="F70" s="46">
        <f t="shared" si="13"/>
        <v>0</v>
      </c>
      <c r="G70" s="3">
        <v>0</v>
      </c>
      <c r="H70" s="3">
        <f t="shared" si="14"/>
        <v>0</v>
      </c>
      <c r="I70" s="18">
        <f t="shared" si="15"/>
        <v>0</v>
      </c>
      <c r="J70" s="3">
        <v>0</v>
      </c>
    </row>
    <row r="71" spans="1:11" outlineLevel="1" x14ac:dyDescent="0.25">
      <c r="A71" s="1">
        <v>150</v>
      </c>
      <c r="B71" s="1" t="s">
        <v>94</v>
      </c>
      <c r="C71" s="3">
        <v>92.58</v>
      </c>
      <c r="D71" s="3">
        <v>200</v>
      </c>
      <c r="E71" s="12">
        <v>200</v>
      </c>
      <c r="F71" s="46">
        <f t="shared" si="13"/>
        <v>0</v>
      </c>
      <c r="G71" s="3">
        <v>24.98</v>
      </c>
      <c r="H71" s="3">
        <f t="shared" si="14"/>
        <v>175.02</v>
      </c>
      <c r="I71" s="18">
        <f t="shared" si="15"/>
        <v>175.02</v>
      </c>
      <c r="J71" s="3">
        <v>250</v>
      </c>
    </row>
    <row r="72" spans="1:11" outlineLevel="1" x14ac:dyDescent="0.25">
      <c r="A72" s="1">
        <v>160</v>
      </c>
      <c r="B72" s="1" t="s">
        <v>95</v>
      </c>
      <c r="C72" s="3">
        <v>40</v>
      </c>
      <c r="D72" s="3">
        <v>40</v>
      </c>
      <c r="E72" s="12">
        <v>0</v>
      </c>
      <c r="F72" s="46">
        <f t="shared" si="13"/>
        <v>40</v>
      </c>
      <c r="G72" s="3">
        <v>0</v>
      </c>
      <c r="H72" s="3">
        <f t="shared" si="14"/>
        <v>0</v>
      </c>
      <c r="I72" s="18">
        <f t="shared" si="15"/>
        <v>0</v>
      </c>
      <c r="J72" s="3">
        <v>40</v>
      </c>
    </row>
    <row r="73" spans="1:11" outlineLevel="1" x14ac:dyDescent="0.25">
      <c r="A73" s="1">
        <v>165</v>
      </c>
      <c r="B73" s="1" t="s">
        <v>96</v>
      </c>
      <c r="C73" s="3">
        <v>646.79999999999995</v>
      </c>
      <c r="D73" s="3">
        <v>0</v>
      </c>
      <c r="E73" s="12">
        <v>0</v>
      </c>
      <c r="F73" s="46">
        <f t="shared" si="13"/>
        <v>0</v>
      </c>
      <c r="G73" s="3">
        <v>0</v>
      </c>
      <c r="H73" s="3">
        <f t="shared" si="14"/>
        <v>0</v>
      </c>
      <c r="I73" s="18">
        <f t="shared" si="15"/>
        <v>0</v>
      </c>
      <c r="J73" s="3">
        <v>500</v>
      </c>
    </row>
    <row r="74" spans="1:11" outlineLevel="1" x14ac:dyDescent="0.25">
      <c r="A74" s="1">
        <v>170</v>
      </c>
      <c r="B74" s="1" t="s">
        <v>97</v>
      </c>
      <c r="C74" s="3">
        <v>133254.89000000001</v>
      </c>
      <c r="D74" s="3">
        <v>161000</v>
      </c>
      <c r="E74" s="12">
        <v>165000</v>
      </c>
      <c r="F74" s="46">
        <f t="shared" si="13"/>
        <v>-4000</v>
      </c>
      <c r="G74" s="3">
        <v>114819.04</v>
      </c>
      <c r="H74" s="3">
        <f t="shared" si="14"/>
        <v>50180.960000000006</v>
      </c>
      <c r="I74" s="18">
        <f t="shared" si="15"/>
        <v>50180.960000000006</v>
      </c>
      <c r="J74" s="3">
        <v>170000</v>
      </c>
      <c r="K74" s="1" t="s">
        <v>98</v>
      </c>
    </row>
    <row r="75" spans="1:11" outlineLevel="1" x14ac:dyDescent="0.25">
      <c r="A75" s="1">
        <v>175</v>
      </c>
      <c r="B75" s="1" t="s">
        <v>99</v>
      </c>
      <c r="C75" s="3">
        <v>383.4</v>
      </c>
      <c r="D75" s="3">
        <v>250</v>
      </c>
      <c r="E75" s="12">
        <v>0</v>
      </c>
      <c r="F75" s="46">
        <f t="shared" si="13"/>
        <v>250</v>
      </c>
      <c r="G75" s="3">
        <v>0</v>
      </c>
      <c r="H75" s="3">
        <f t="shared" si="14"/>
        <v>0</v>
      </c>
      <c r="I75" s="18">
        <f t="shared" si="15"/>
        <v>0</v>
      </c>
      <c r="J75" s="3">
        <v>500</v>
      </c>
    </row>
    <row r="76" spans="1:11" outlineLevel="1" x14ac:dyDescent="0.25">
      <c r="A76" s="1">
        <v>180</v>
      </c>
      <c r="B76" s="1" t="s">
        <v>100</v>
      </c>
      <c r="C76" s="3">
        <v>1781.75</v>
      </c>
      <c r="D76" s="3">
        <v>1000</v>
      </c>
      <c r="E76" s="12">
        <v>4500</v>
      </c>
      <c r="F76" s="46">
        <f t="shared" si="13"/>
        <v>-3500</v>
      </c>
      <c r="G76" s="3">
        <v>3550</v>
      </c>
      <c r="H76" s="3">
        <f t="shared" si="14"/>
        <v>950</v>
      </c>
      <c r="I76" s="18">
        <f t="shared" si="15"/>
        <v>950</v>
      </c>
      <c r="J76" s="3">
        <v>2500</v>
      </c>
      <c r="K76" s="1" t="s">
        <v>101</v>
      </c>
    </row>
    <row r="77" spans="1:11" outlineLevel="1" x14ac:dyDescent="0.25">
      <c r="A77" s="1">
        <v>185</v>
      </c>
      <c r="B77" s="1" t="s">
        <v>57</v>
      </c>
      <c r="C77" s="3">
        <v>0</v>
      </c>
      <c r="D77" s="3">
        <v>0</v>
      </c>
      <c r="E77" s="12">
        <v>0</v>
      </c>
      <c r="F77" s="46">
        <f t="shared" si="13"/>
        <v>0</v>
      </c>
      <c r="G77" s="3">
        <v>433.5</v>
      </c>
      <c r="H77" s="3">
        <f t="shared" si="14"/>
        <v>-433.5</v>
      </c>
      <c r="I77" s="18">
        <f t="shared" si="15"/>
        <v>-433.5</v>
      </c>
      <c r="J77" s="3">
        <v>0</v>
      </c>
    </row>
    <row r="78" spans="1:11" ht="14.4" thickBot="1" x14ac:dyDescent="0.3">
      <c r="A78" s="2" t="s">
        <v>10</v>
      </c>
      <c r="B78" s="2"/>
      <c r="C78" s="4">
        <f>SUM(C47:C77)</f>
        <v>171679.49000000002</v>
      </c>
      <c r="D78" s="4">
        <f>SUM(D47:D77)</f>
        <v>217599.22</v>
      </c>
      <c r="E78" s="13">
        <f t="shared" ref="E78:J78" si="16">SUM(E47:E77)</f>
        <v>216380.81</v>
      </c>
      <c r="F78" s="47">
        <f>SUM(F47:F77)</f>
        <v>1218.4099999999999</v>
      </c>
      <c r="G78" s="4">
        <f t="shared" si="16"/>
        <v>153875.03999999998</v>
      </c>
      <c r="H78" s="4">
        <f t="shared" si="16"/>
        <v>62505.770000000004</v>
      </c>
      <c r="I78" s="19">
        <f t="shared" si="16"/>
        <v>62505.770000000004</v>
      </c>
      <c r="J78" s="4">
        <f t="shared" si="16"/>
        <v>225549.22</v>
      </c>
      <c r="K78" s="3"/>
    </row>
    <row r="79" spans="1:11" x14ac:dyDescent="0.25">
      <c r="C79" s="3"/>
      <c r="D79" s="3"/>
      <c r="E79" s="12"/>
      <c r="F79" s="46"/>
      <c r="G79" s="3"/>
      <c r="H79" s="3"/>
      <c r="I79" s="18"/>
      <c r="J79" s="3"/>
    </row>
    <row r="80" spans="1:11" ht="17.399999999999999" x14ac:dyDescent="0.3">
      <c r="A80" s="9" t="s">
        <v>22</v>
      </c>
      <c r="C80" s="3"/>
      <c r="D80" s="3"/>
      <c r="E80" s="12"/>
      <c r="F80" s="46"/>
      <c r="G80" s="3"/>
      <c r="H80" s="3"/>
      <c r="I80" s="18"/>
      <c r="J80" s="3"/>
    </row>
    <row r="81" spans="1:11" x14ac:dyDescent="0.25">
      <c r="A81" s="1" t="s">
        <v>37</v>
      </c>
      <c r="C81" s="3"/>
      <c r="D81" s="3"/>
      <c r="E81" s="12"/>
      <c r="F81" s="46"/>
      <c r="G81" s="3"/>
      <c r="H81" s="3"/>
      <c r="I81" s="18"/>
      <c r="J81" s="3"/>
    </row>
    <row r="82" spans="1:11" outlineLevel="1" x14ac:dyDescent="0.25">
      <c r="A82" s="1">
        <v>3001</v>
      </c>
      <c r="B82" s="1" t="s">
        <v>102</v>
      </c>
      <c r="C82" s="3">
        <v>50865</v>
      </c>
      <c r="D82" s="3">
        <v>70000</v>
      </c>
      <c r="E82" s="12">
        <v>70000</v>
      </c>
      <c r="F82" s="46">
        <f t="shared" ref="F82:F90" si="17">SUM(D82-E82)</f>
        <v>0</v>
      </c>
      <c r="G82" s="3">
        <v>56200</v>
      </c>
      <c r="H82" s="3">
        <f>SUM(G82-E82)</f>
        <v>-13800</v>
      </c>
      <c r="I82" s="18">
        <f t="shared" ref="I82:I90" si="18">SUM(G82-E82)</f>
        <v>-13800</v>
      </c>
      <c r="J82" s="3">
        <v>65000</v>
      </c>
      <c r="K82" s="1" t="s">
        <v>272</v>
      </c>
    </row>
    <row r="83" spans="1:11" outlineLevel="1" x14ac:dyDescent="0.25">
      <c r="A83" s="1">
        <v>3002</v>
      </c>
      <c r="B83" s="1" t="s">
        <v>103</v>
      </c>
      <c r="C83" s="3">
        <v>2216.42</v>
      </c>
      <c r="D83" s="3">
        <v>1200</v>
      </c>
      <c r="E83" s="12">
        <v>750</v>
      </c>
      <c r="F83" s="46">
        <f t="shared" si="17"/>
        <v>450</v>
      </c>
      <c r="G83" s="3">
        <v>733.75</v>
      </c>
      <c r="H83" s="3">
        <f t="shared" ref="H83:H90" si="19">SUM(G83-E83)</f>
        <v>-16.25</v>
      </c>
      <c r="I83" s="18">
        <f t="shared" si="18"/>
        <v>-16.25</v>
      </c>
      <c r="J83" s="3">
        <v>1000</v>
      </c>
    </row>
    <row r="84" spans="1:11" outlineLevel="1" x14ac:dyDescent="0.25">
      <c r="A84" s="1">
        <v>3004</v>
      </c>
      <c r="B84" s="1" t="s">
        <v>104</v>
      </c>
      <c r="C84" s="3">
        <v>729.17</v>
      </c>
      <c r="D84" s="3">
        <v>645</v>
      </c>
      <c r="E84" s="12">
        <v>500</v>
      </c>
      <c r="F84" s="46">
        <f t="shared" si="17"/>
        <v>145</v>
      </c>
      <c r="G84" s="3">
        <v>645.83000000000004</v>
      </c>
      <c r="H84" s="3">
        <f t="shared" si="19"/>
        <v>145.83000000000004</v>
      </c>
      <c r="I84" s="18">
        <f t="shared" si="18"/>
        <v>145.83000000000004</v>
      </c>
      <c r="J84" s="3">
        <v>750</v>
      </c>
      <c r="K84" s="7" t="s">
        <v>105</v>
      </c>
    </row>
    <row r="85" spans="1:11" outlineLevel="1" x14ac:dyDescent="0.25">
      <c r="A85" s="1">
        <v>3005</v>
      </c>
      <c r="B85" s="1" t="s">
        <v>106</v>
      </c>
      <c r="C85" s="3">
        <v>1500</v>
      </c>
      <c r="D85" s="3">
        <v>1500</v>
      </c>
      <c r="E85" s="12">
        <v>1500</v>
      </c>
      <c r="F85" s="46">
        <f t="shared" si="17"/>
        <v>0</v>
      </c>
      <c r="G85" s="3">
        <v>1500</v>
      </c>
      <c r="H85" s="3">
        <f t="shared" si="19"/>
        <v>0</v>
      </c>
      <c r="I85" s="18">
        <f t="shared" si="18"/>
        <v>0</v>
      </c>
      <c r="J85" s="3">
        <v>0</v>
      </c>
    </row>
    <row r="86" spans="1:11" outlineLevel="1" x14ac:dyDescent="0.25">
      <c r="A86" s="1">
        <v>3006</v>
      </c>
      <c r="B86" s="1" t="s">
        <v>107</v>
      </c>
      <c r="C86" s="3">
        <v>1192.23</v>
      </c>
      <c r="D86" s="3">
        <v>500</v>
      </c>
      <c r="E86" s="12">
        <v>10533</v>
      </c>
      <c r="F86" s="46">
        <f t="shared" si="17"/>
        <v>-10033</v>
      </c>
      <c r="G86" s="3">
        <v>8150</v>
      </c>
      <c r="H86" s="3">
        <f t="shared" si="19"/>
        <v>-2383</v>
      </c>
      <c r="I86" s="18">
        <f t="shared" si="18"/>
        <v>-2383</v>
      </c>
      <c r="J86" s="3">
        <v>500</v>
      </c>
      <c r="K86" s="1" t="s">
        <v>108</v>
      </c>
    </row>
    <row r="87" spans="1:11" outlineLevel="1" x14ac:dyDescent="0.25">
      <c r="A87" s="1">
        <v>3008</v>
      </c>
      <c r="B87" s="1" t="s">
        <v>109</v>
      </c>
      <c r="C87" s="3">
        <v>0</v>
      </c>
      <c r="D87" s="3">
        <v>0</v>
      </c>
      <c r="E87" s="12">
        <v>0</v>
      </c>
      <c r="F87" s="46">
        <f t="shared" si="17"/>
        <v>0</v>
      </c>
      <c r="G87" s="3">
        <v>0</v>
      </c>
      <c r="H87" s="3">
        <f t="shared" si="19"/>
        <v>0</v>
      </c>
      <c r="I87" s="18">
        <f t="shared" si="18"/>
        <v>0</v>
      </c>
      <c r="J87" s="3">
        <v>0</v>
      </c>
    </row>
    <row r="88" spans="1:11" outlineLevel="1" x14ac:dyDescent="0.25">
      <c r="A88" s="1">
        <v>3015</v>
      </c>
      <c r="B88" s="1" t="s">
        <v>110</v>
      </c>
      <c r="C88" s="3">
        <v>300</v>
      </c>
      <c r="D88" s="3">
        <v>100</v>
      </c>
      <c r="E88" s="12">
        <v>350</v>
      </c>
      <c r="F88" s="46">
        <f t="shared" si="17"/>
        <v>-250</v>
      </c>
      <c r="G88" s="3">
        <v>350</v>
      </c>
      <c r="H88" s="3">
        <f t="shared" si="19"/>
        <v>0</v>
      </c>
      <c r="I88" s="18">
        <f t="shared" si="18"/>
        <v>0</v>
      </c>
      <c r="J88" s="3">
        <v>250</v>
      </c>
      <c r="K88" s="1" t="s">
        <v>111</v>
      </c>
    </row>
    <row r="89" spans="1:11" outlineLevel="1" x14ac:dyDescent="0.25">
      <c r="A89" s="1">
        <v>3025</v>
      </c>
      <c r="B89" s="1" t="s">
        <v>112</v>
      </c>
      <c r="C89" s="3">
        <v>1290</v>
      </c>
      <c r="D89" s="3">
        <v>0</v>
      </c>
      <c r="E89" s="12">
        <v>0</v>
      </c>
      <c r="F89" s="46">
        <f t="shared" si="17"/>
        <v>0</v>
      </c>
      <c r="G89" s="3">
        <v>0</v>
      </c>
      <c r="H89" s="3">
        <f t="shared" si="19"/>
        <v>0</v>
      </c>
      <c r="I89" s="18">
        <f t="shared" si="18"/>
        <v>0</v>
      </c>
      <c r="J89" s="3">
        <v>0</v>
      </c>
    </row>
    <row r="90" spans="1:11" outlineLevel="1" x14ac:dyDescent="0.25">
      <c r="A90" s="1">
        <v>8005</v>
      </c>
      <c r="B90" s="1" t="s">
        <v>113</v>
      </c>
      <c r="C90" s="3">
        <v>0</v>
      </c>
      <c r="D90" s="3">
        <v>0</v>
      </c>
      <c r="E90" s="12">
        <v>0</v>
      </c>
      <c r="F90" s="46">
        <f t="shared" si="17"/>
        <v>0</v>
      </c>
      <c r="G90" s="3">
        <v>0</v>
      </c>
      <c r="H90" s="3">
        <f t="shared" si="19"/>
        <v>0</v>
      </c>
      <c r="I90" s="18">
        <f t="shared" si="18"/>
        <v>0</v>
      </c>
      <c r="J90" s="3">
        <v>0</v>
      </c>
    </row>
    <row r="91" spans="1:11" ht="14.4" thickBot="1" x14ac:dyDescent="0.3">
      <c r="A91" s="2" t="s">
        <v>9</v>
      </c>
      <c r="B91" s="2"/>
      <c r="C91" s="4">
        <v>58092.82</v>
      </c>
      <c r="D91" s="4">
        <f>SUM(D82:D90)</f>
        <v>73945</v>
      </c>
      <c r="E91" s="13">
        <f t="shared" ref="E91:J91" si="20">SUM(E82:E90)</f>
        <v>83633</v>
      </c>
      <c r="F91" s="47">
        <f>SUM(F82:F90)</f>
        <v>-9688</v>
      </c>
      <c r="G91" s="4">
        <f t="shared" si="20"/>
        <v>67579.58</v>
      </c>
      <c r="H91" s="4">
        <f t="shared" si="20"/>
        <v>-16053.42</v>
      </c>
      <c r="I91" s="19">
        <f t="shared" si="20"/>
        <v>-16053.42</v>
      </c>
      <c r="J91" s="4">
        <f t="shared" si="20"/>
        <v>67500</v>
      </c>
      <c r="K91" s="3"/>
    </row>
    <row r="92" spans="1:11" x14ac:dyDescent="0.25">
      <c r="A92" s="2"/>
      <c r="B92" s="2"/>
      <c r="C92" s="6"/>
      <c r="D92" s="6"/>
      <c r="E92" s="14"/>
      <c r="F92" s="49"/>
      <c r="G92" s="6"/>
      <c r="H92" s="6"/>
      <c r="I92" s="20"/>
      <c r="J92" s="6"/>
      <c r="K92" s="3"/>
    </row>
    <row r="93" spans="1:11" x14ac:dyDescent="0.25">
      <c r="A93" s="1" t="s">
        <v>44</v>
      </c>
      <c r="C93" s="3"/>
      <c r="D93" s="3"/>
      <c r="E93" s="12"/>
      <c r="F93" s="46"/>
      <c r="G93" s="3"/>
      <c r="H93" s="3"/>
      <c r="I93" s="18"/>
      <c r="J93" s="3"/>
    </row>
    <row r="94" spans="1:11" outlineLevel="1" x14ac:dyDescent="0.25">
      <c r="A94" s="1">
        <v>300</v>
      </c>
      <c r="B94" s="1" t="s">
        <v>114</v>
      </c>
      <c r="C94" s="3"/>
      <c r="D94" s="3"/>
      <c r="E94" s="12"/>
      <c r="F94" s="46"/>
      <c r="G94" s="3"/>
      <c r="H94" s="3"/>
      <c r="I94" s="18"/>
      <c r="J94" s="3"/>
    </row>
    <row r="95" spans="1:11" outlineLevel="2" x14ac:dyDescent="0.25">
      <c r="A95" s="1" t="s">
        <v>115</v>
      </c>
      <c r="B95" s="1" t="s">
        <v>116</v>
      </c>
      <c r="C95" s="3">
        <v>218.81</v>
      </c>
      <c r="D95" s="3">
        <v>400</v>
      </c>
      <c r="E95" s="12">
        <v>300</v>
      </c>
      <c r="F95" s="46">
        <f t="shared" ref="F95:F111" si="21">SUM(D95-E95)</f>
        <v>100</v>
      </c>
      <c r="G95" s="3">
        <v>118.2</v>
      </c>
      <c r="H95" s="3">
        <f>SUM(E95-G95)</f>
        <v>181.8</v>
      </c>
      <c r="I95" s="18">
        <f t="shared" ref="I95:I111" si="22">SUM(E95-G95)</f>
        <v>181.8</v>
      </c>
      <c r="J95" s="3">
        <v>400</v>
      </c>
    </row>
    <row r="96" spans="1:11" outlineLevel="2" x14ac:dyDescent="0.25">
      <c r="A96" s="1" t="s">
        <v>117</v>
      </c>
      <c r="B96" s="1" t="s">
        <v>118</v>
      </c>
      <c r="C96" s="3">
        <v>1353.98</v>
      </c>
      <c r="D96" s="3">
        <v>1750</v>
      </c>
      <c r="E96" s="12">
        <v>1200</v>
      </c>
      <c r="F96" s="46">
        <f t="shared" si="21"/>
        <v>550</v>
      </c>
      <c r="G96" s="3">
        <v>799.93</v>
      </c>
      <c r="H96" s="3">
        <f t="shared" ref="H96:H111" si="23">SUM(E96-G96)</f>
        <v>400.07000000000005</v>
      </c>
      <c r="I96" s="18">
        <f t="shared" si="22"/>
        <v>400.07000000000005</v>
      </c>
      <c r="J96" s="3">
        <v>1500</v>
      </c>
    </row>
    <row r="97" spans="1:11" outlineLevel="2" x14ac:dyDescent="0.25">
      <c r="A97" s="1" t="s">
        <v>119</v>
      </c>
      <c r="B97" s="1" t="s">
        <v>120</v>
      </c>
      <c r="C97" s="3">
        <v>0</v>
      </c>
      <c r="D97" s="3">
        <v>1000</v>
      </c>
      <c r="E97" s="12">
        <v>1000</v>
      </c>
      <c r="F97" s="46">
        <f t="shared" si="21"/>
        <v>0</v>
      </c>
      <c r="G97" s="3">
        <v>605.83000000000004</v>
      </c>
      <c r="H97" s="3">
        <f t="shared" si="23"/>
        <v>394.16999999999996</v>
      </c>
      <c r="I97" s="18">
        <f t="shared" si="22"/>
        <v>394.16999999999996</v>
      </c>
      <c r="J97" s="3">
        <v>1000</v>
      </c>
      <c r="K97" s="1" t="s">
        <v>278</v>
      </c>
    </row>
    <row r="98" spans="1:11" outlineLevel="2" x14ac:dyDescent="0.25">
      <c r="A98" s="1" t="s">
        <v>121</v>
      </c>
      <c r="B98" s="1" t="s">
        <v>122</v>
      </c>
      <c r="C98" s="3">
        <v>855.78</v>
      </c>
      <c r="D98" s="3">
        <v>1000</v>
      </c>
      <c r="E98" s="12">
        <v>1000</v>
      </c>
      <c r="F98" s="46">
        <f t="shared" si="21"/>
        <v>0</v>
      </c>
      <c r="G98" s="3">
        <v>801.89</v>
      </c>
      <c r="H98" s="3">
        <f t="shared" si="23"/>
        <v>198.11</v>
      </c>
      <c r="I98" s="18">
        <f t="shared" si="22"/>
        <v>198.11</v>
      </c>
      <c r="J98" s="3">
        <v>1000</v>
      </c>
    </row>
    <row r="99" spans="1:11" outlineLevel="2" x14ac:dyDescent="0.25">
      <c r="A99" s="1" t="s">
        <v>123</v>
      </c>
      <c r="B99" s="1" t="s">
        <v>124</v>
      </c>
      <c r="C99" s="3">
        <v>25774.04</v>
      </c>
      <c r="D99" s="3">
        <v>36400</v>
      </c>
      <c r="E99" s="12">
        <v>39969.589999999997</v>
      </c>
      <c r="F99" s="46">
        <f t="shared" si="21"/>
        <v>-3569.5899999999965</v>
      </c>
      <c r="G99" s="3">
        <v>39969.589999999997</v>
      </c>
      <c r="H99" s="3">
        <f t="shared" si="23"/>
        <v>0</v>
      </c>
      <c r="I99" s="18">
        <f t="shared" si="22"/>
        <v>0</v>
      </c>
      <c r="J99" s="3">
        <v>13500</v>
      </c>
      <c r="K99" s="1" t="s">
        <v>292</v>
      </c>
    </row>
    <row r="100" spans="1:11" outlineLevel="2" x14ac:dyDescent="0.25">
      <c r="A100" s="1" t="s">
        <v>125</v>
      </c>
      <c r="B100" s="1" t="s">
        <v>126</v>
      </c>
      <c r="C100" s="3">
        <v>1042.8399999999999</v>
      </c>
      <c r="D100" s="3">
        <v>1000</v>
      </c>
      <c r="E100" s="12">
        <v>1000</v>
      </c>
      <c r="F100" s="46">
        <f t="shared" si="21"/>
        <v>0</v>
      </c>
      <c r="G100" s="3">
        <v>441.41</v>
      </c>
      <c r="H100" s="3">
        <f t="shared" si="23"/>
        <v>558.58999999999992</v>
      </c>
      <c r="I100" s="18">
        <f t="shared" si="22"/>
        <v>558.58999999999992</v>
      </c>
      <c r="J100" s="3">
        <v>1200</v>
      </c>
    </row>
    <row r="101" spans="1:11" outlineLevel="2" x14ac:dyDescent="0.25">
      <c r="A101" s="1" t="s">
        <v>127</v>
      </c>
      <c r="B101" s="1" t="s">
        <v>128</v>
      </c>
      <c r="C101" s="3">
        <v>123.22</v>
      </c>
      <c r="D101" s="3">
        <v>200</v>
      </c>
      <c r="E101" s="12">
        <v>200</v>
      </c>
      <c r="F101" s="46">
        <f t="shared" si="21"/>
        <v>0</v>
      </c>
      <c r="G101" s="3">
        <v>54.7</v>
      </c>
      <c r="H101" s="3">
        <f t="shared" si="23"/>
        <v>145.30000000000001</v>
      </c>
      <c r="I101" s="18">
        <f t="shared" si="22"/>
        <v>145.30000000000001</v>
      </c>
      <c r="J101" s="3">
        <v>250</v>
      </c>
    </row>
    <row r="102" spans="1:11" outlineLevel="2" x14ac:dyDescent="0.25">
      <c r="A102" s="1" t="s">
        <v>129</v>
      </c>
      <c r="B102" s="1" t="s">
        <v>130</v>
      </c>
      <c r="C102" s="3">
        <v>1924.7</v>
      </c>
      <c r="D102" s="3">
        <v>2000</v>
      </c>
      <c r="E102" s="12">
        <v>2000</v>
      </c>
      <c r="F102" s="46">
        <f t="shared" si="21"/>
        <v>0</v>
      </c>
      <c r="G102" s="3">
        <v>1205.82</v>
      </c>
      <c r="H102" s="3">
        <f t="shared" si="23"/>
        <v>794.18000000000006</v>
      </c>
      <c r="I102" s="18">
        <f t="shared" si="22"/>
        <v>794.18000000000006</v>
      </c>
      <c r="J102" s="3">
        <v>2000</v>
      </c>
    </row>
    <row r="103" spans="1:11" outlineLevel="2" x14ac:dyDescent="0.25">
      <c r="A103" s="1" t="s">
        <v>131</v>
      </c>
      <c r="B103" s="1" t="s">
        <v>109</v>
      </c>
      <c r="C103" s="3">
        <v>0</v>
      </c>
      <c r="D103" s="3">
        <v>0</v>
      </c>
      <c r="E103" s="12">
        <v>0</v>
      </c>
      <c r="F103" s="46">
        <f t="shared" si="21"/>
        <v>0</v>
      </c>
      <c r="G103" s="3">
        <v>0</v>
      </c>
      <c r="H103" s="3">
        <f t="shared" si="23"/>
        <v>0</v>
      </c>
      <c r="I103" s="18">
        <f t="shared" si="22"/>
        <v>0</v>
      </c>
      <c r="J103" s="3">
        <v>0</v>
      </c>
    </row>
    <row r="104" spans="1:11" outlineLevel="2" x14ac:dyDescent="0.25">
      <c r="A104" s="1" t="s">
        <v>132</v>
      </c>
      <c r="B104" s="1" t="s">
        <v>133</v>
      </c>
      <c r="C104" s="3">
        <v>518</v>
      </c>
      <c r="D104" s="3">
        <v>3400</v>
      </c>
      <c r="E104" s="12">
        <v>2100</v>
      </c>
      <c r="F104" s="46">
        <f t="shared" si="21"/>
        <v>1300</v>
      </c>
      <c r="G104" s="3">
        <v>2088</v>
      </c>
      <c r="H104" s="3">
        <f t="shared" si="23"/>
        <v>12</v>
      </c>
      <c r="I104" s="18">
        <f t="shared" si="22"/>
        <v>12</v>
      </c>
      <c r="J104" s="3">
        <v>2100</v>
      </c>
    </row>
    <row r="105" spans="1:11" outlineLevel="2" x14ac:dyDescent="0.25">
      <c r="A105" s="1" t="s">
        <v>134</v>
      </c>
      <c r="B105" s="1" t="s">
        <v>135</v>
      </c>
      <c r="C105" s="3">
        <v>6470</v>
      </c>
      <c r="D105" s="3">
        <v>7000</v>
      </c>
      <c r="E105" s="12">
        <v>7000</v>
      </c>
      <c r="F105" s="46">
        <f t="shared" si="21"/>
        <v>0</v>
      </c>
      <c r="G105" s="3">
        <v>4450</v>
      </c>
      <c r="H105" s="3">
        <f t="shared" si="23"/>
        <v>2550</v>
      </c>
      <c r="I105" s="18">
        <f t="shared" si="22"/>
        <v>2550</v>
      </c>
      <c r="J105" s="3">
        <v>7500</v>
      </c>
    </row>
    <row r="106" spans="1:11" outlineLevel="2" x14ac:dyDescent="0.25">
      <c r="A106" s="1" t="s">
        <v>136</v>
      </c>
      <c r="B106" s="1" t="s">
        <v>137</v>
      </c>
      <c r="C106" s="3">
        <v>263.75</v>
      </c>
      <c r="D106" s="3">
        <v>0</v>
      </c>
      <c r="E106" s="12">
        <v>0</v>
      </c>
      <c r="F106" s="46">
        <f t="shared" si="21"/>
        <v>0</v>
      </c>
      <c r="G106" s="3">
        <v>0</v>
      </c>
      <c r="H106" s="3">
        <f t="shared" si="23"/>
        <v>0</v>
      </c>
      <c r="I106" s="18">
        <f t="shared" si="22"/>
        <v>0</v>
      </c>
      <c r="J106" s="3">
        <v>0</v>
      </c>
    </row>
    <row r="107" spans="1:11" outlineLevel="2" x14ac:dyDescent="0.25">
      <c r="A107" s="1" t="s">
        <v>138</v>
      </c>
      <c r="B107" s="1" t="s">
        <v>72</v>
      </c>
      <c r="C107" s="3">
        <v>0</v>
      </c>
      <c r="D107" s="3">
        <v>1500</v>
      </c>
      <c r="E107" s="12">
        <v>500</v>
      </c>
      <c r="F107" s="46">
        <f t="shared" si="21"/>
        <v>1000</v>
      </c>
      <c r="G107" s="3">
        <v>0</v>
      </c>
      <c r="H107" s="3">
        <f t="shared" si="23"/>
        <v>500</v>
      </c>
      <c r="I107" s="18">
        <f t="shared" si="22"/>
        <v>500</v>
      </c>
      <c r="J107" s="3">
        <v>1500</v>
      </c>
    </row>
    <row r="108" spans="1:11" outlineLevel="2" x14ac:dyDescent="0.25">
      <c r="A108" s="1" t="s">
        <v>139</v>
      </c>
      <c r="B108" s="1" t="s">
        <v>140</v>
      </c>
      <c r="C108" s="3">
        <v>0</v>
      </c>
      <c r="D108" s="3">
        <v>0</v>
      </c>
      <c r="E108" s="12">
        <v>0</v>
      </c>
      <c r="F108" s="46">
        <f t="shared" si="21"/>
        <v>0</v>
      </c>
      <c r="G108" s="3">
        <v>0</v>
      </c>
      <c r="H108" s="3">
        <f t="shared" si="23"/>
        <v>0</v>
      </c>
      <c r="I108" s="18">
        <f t="shared" si="22"/>
        <v>0</v>
      </c>
      <c r="J108" s="3">
        <v>0</v>
      </c>
    </row>
    <row r="109" spans="1:11" outlineLevel="2" x14ac:dyDescent="0.25">
      <c r="A109" s="1" t="s">
        <v>141</v>
      </c>
      <c r="B109" s="1" t="s">
        <v>142</v>
      </c>
      <c r="C109" s="3">
        <v>0</v>
      </c>
      <c r="D109" s="3">
        <v>500</v>
      </c>
      <c r="E109" s="12">
        <v>1283</v>
      </c>
      <c r="F109" s="46">
        <f t="shared" si="21"/>
        <v>-783</v>
      </c>
      <c r="G109" s="3">
        <v>2433</v>
      </c>
      <c r="H109" s="3">
        <f t="shared" si="23"/>
        <v>-1150</v>
      </c>
      <c r="I109" s="18">
        <f t="shared" si="22"/>
        <v>-1150</v>
      </c>
      <c r="J109" s="3">
        <v>0</v>
      </c>
      <c r="K109" s="1" t="s">
        <v>143</v>
      </c>
    </row>
    <row r="110" spans="1:11" outlineLevel="2" x14ac:dyDescent="0.25">
      <c r="A110" s="1" t="s">
        <v>144</v>
      </c>
      <c r="B110" s="1" t="s">
        <v>145</v>
      </c>
      <c r="C110" s="3">
        <v>850</v>
      </c>
      <c r="D110" s="3">
        <v>1000</v>
      </c>
      <c r="E110" s="12">
        <v>4210</v>
      </c>
      <c r="F110" s="46">
        <f t="shared" si="21"/>
        <v>-3210</v>
      </c>
      <c r="G110" s="3">
        <v>4210</v>
      </c>
      <c r="H110" s="3">
        <f t="shared" si="23"/>
        <v>0</v>
      </c>
      <c r="I110" s="18">
        <f t="shared" si="22"/>
        <v>0</v>
      </c>
      <c r="J110" s="3">
        <v>0</v>
      </c>
    </row>
    <row r="111" spans="1:11" outlineLevel="2" x14ac:dyDescent="0.25">
      <c r="A111" s="1" t="s">
        <v>146</v>
      </c>
      <c r="B111" s="1" t="s">
        <v>147</v>
      </c>
      <c r="C111" s="3">
        <v>0</v>
      </c>
      <c r="D111" s="3">
        <v>0</v>
      </c>
      <c r="E111" s="12">
        <v>0</v>
      </c>
      <c r="F111" s="46">
        <f t="shared" si="21"/>
        <v>0</v>
      </c>
      <c r="G111" s="3">
        <v>0</v>
      </c>
      <c r="H111" s="3">
        <f t="shared" si="23"/>
        <v>0</v>
      </c>
      <c r="I111" s="18">
        <f t="shared" si="22"/>
        <v>0</v>
      </c>
      <c r="J111" s="3">
        <v>2500</v>
      </c>
      <c r="K111" s="1" t="s">
        <v>304</v>
      </c>
    </row>
    <row r="112" spans="1:11" ht="14.4" outlineLevel="1" thickBot="1" x14ac:dyDescent="0.3">
      <c r="A112" s="2">
        <v>300</v>
      </c>
      <c r="B112" s="2" t="s">
        <v>54</v>
      </c>
      <c r="C112" s="4">
        <f>SUM(C95:C111)</f>
        <v>39395.120000000003</v>
      </c>
      <c r="D112" s="4">
        <f>SUM(D95:D111)</f>
        <v>57150</v>
      </c>
      <c r="E112" s="13">
        <f t="shared" ref="E112:J112" si="24">SUM(E95:E111)</f>
        <v>61762.59</v>
      </c>
      <c r="F112" s="47">
        <f>SUM(F95:F111)</f>
        <v>-4612.5899999999965</v>
      </c>
      <c r="G112" s="4">
        <f t="shared" si="24"/>
        <v>57178.369999999995</v>
      </c>
      <c r="H112" s="4">
        <f t="shared" si="24"/>
        <v>4584.22</v>
      </c>
      <c r="I112" s="19">
        <f t="shared" si="24"/>
        <v>4584.22</v>
      </c>
      <c r="J112" s="4">
        <f t="shared" si="24"/>
        <v>34450</v>
      </c>
    </row>
    <row r="113" spans="1:11" outlineLevel="1" x14ac:dyDescent="0.25">
      <c r="A113" s="2"/>
      <c r="B113" s="2"/>
      <c r="C113" s="6"/>
      <c r="D113" s="6"/>
      <c r="E113" s="14"/>
      <c r="F113" s="49"/>
      <c r="G113" s="6"/>
      <c r="H113" s="6"/>
      <c r="I113" s="20"/>
      <c r="J113" s="6"/>
    </row>
    <row r="114" spans="1:11" outlineLevel="1" x14ac:dyDescent="0.25">
      <c r="A114" s="1">
        <v>301</v>
      </c>
      <c r="B114" s="1" t="s">
        <v>148</v>
      </c>
      <c r="C114" s="3"/>
      <c r="D114" s="3"/>
      <c r="E114" s="12"/>
      <c r="F114" s="46"/>
      <c r="G114" s="3"/>
      <c r="H114" s="3"/>
      <c r="I114" s="18"/>
      <c r="J114" s="3"/>
    </row>
    <row r="115" spans="1:11" outlineLevel="2" x14ac:dyDescent="0.25">
      <c r="A115" s="1" t="s">
        <v>149</v>
      </c>
      <c r="B115" s="1" t="s">
        <v>116</v>
      </c>
      <c r="C115" s="3">
        <v>168.84</v>
      </c>
      <c r="D115" s="3">
        <v>300</v>
      </c>
      <c r="E115" s="12">
        <v>300</v>
      </c>
      <c r="F115" s="46">
        <f t="shared" ref="F115:F121" si="25">SUM(D115-E115)</f>
        <v>0</v>
      </c>
      <c r="G115" s="3">
        <v>0</v>
      </c>
      <c r="H115" s="3">
        <f>SUM(E115-G115)</f>
        <v>300</v>
      </c>
      <c r="I115" s="18">
        <f t="shared" ref="I115:I121" si="26">SUM(E115-G115)</f>
        <v>300</v>
      </c>
      <c r="J115" s="3">
        <v>300</v>
      </c>
      <c r="K115" s="1" t="s">
        <v>150</v>
      </c>
    </row>
    <row r="116" spans="1:11" outlineLevel="2" x14ac:dyDescent="0.25">
      <c r="A116" s="1" t="s">
        <v>151</v>
      </c>
      <c r="B116" s="1" t="s">
        <v>152</v>
      </c>
      <c r="C116" s="3">
        <v>0</v>
      </c>
      <c r="D116" s="3">
        <v>0</v>
      </c>
      <c r="E116" s="12">
        <v>0</v>
      </c>
      <c r="F116" s="46">
        <f t="shared" si="25"/>
        <v>0</v>
      </c>
      <c r="G116" s="3">
        <v>0</v>
      </c>
      <c r="H116" s="3">
        <f t="shared" ref="H116:H121" si="27">SUM(E116-G116)</f>
        <v>0</v>
      </c>
      <c r="I116" s="18">
        <f t="shared" si="26"/>
        <v>0</v>
      </c>
      <c r="J116" s="3">
        <v>0</v>
      </c>
    </row>
    <row r="117" spans="1:11" outlineLevel="2" x14ac:dyDescent="0.25">
      <c r="A117" s="1" t="s">
        <v>153</v>
      </c>
      <c r="B117" s="1" t="s">
        <v>154</v>
      </c>
      <c r="C117" s="3">
        <v>0</v>
      </c>
      <c r="D117" s="3">
        <v>0</v>
      </c>
      <c r="E117" s="12">
        <v>0</v>
      </c>
      <c r="F117" s="46">
        <f t="shared" si="25"/>
        <v>0</v>
      </c>
      <c r="G117" s="3">
        <v>0</v>
      </c>
      <c r="H117" s="3">
        <f t="shared" si="27"/>
        <v>0</v>
      </c>
      <c r="I117" s="18">
        <f t="shared" si="26"/>
        <v>0</v>
      </c>
      <c r="J117" s="3">
        <v>0</v>
      </c>
    </row>
    <row r="118" spans="1:11" outlineLevel="2" x14ac:dyDescent="0.25">
      <c r="A118" s="1" t="s">
        <v>155</v>
      </c>
      <c r="B118" s="1" t="s">
        <v>156</v>
      </c>
      <c r="C118" s="3">
        <v>120</v>
      </c>
      <c r="D118" s="3">
        <v>750</v>
      </c>
      <c r="E118" s="12">
        <v>100</v>
      </c>
      <c r="F118" s="46">
        <f t="shared" si="25"/>
        <v>650</v>
      </c>
      <c r="G118" s="3">
        <v>17.329999999999998</v>
      </c>
      <c r="H118" s="3">
        <f t="shared" si="27"/>
        <v>82.67</v>
      </c>
      <c r="I118" s="18">
        <f t="shared" si="26"/>
        <v>82.67</v>
      </c>
      <c r="J118" s="3">
        <v>750</v>
      </c>
    </row>
    <row r="119" spans="1:11" outlineLevel="2" x14ac:dyDescent="0.25">
      <c r="A119" s="1" t="s">
        <v>157</v>
      </c>
      <c r="B119" s="1" t="s">
        <v>158</v>
      </c>
      <c r="C119" s="3">
        <v>0</v>
      </c>
      <c r="D119" s="3">
        <v>0</v>
      </c>
      <c r="E119" s="12">
        <v>0</v>
      </c>
      <c r="F119" s="46">
        <f t="shared" si="25"/>
        <v>0</v>
      </c>
      <c r="G119" s="3">
        <v>0</v>
      </c>
      <c r="H119" s="3">
        <f t="shared" si="27"/>
        <v>0</v>
      </c>
      <c r="I119" s="18">
        <f t="shared" si="26"/>
        <v>0</v>
      </c>
      <c r="J119" s="3">
        <v>0</v>
      </c>
    </row>
    <row r="120" spans="1:11" outlineLevel="2" x14ac:dyDescent="0.25">
      <c r="A120" s="1" t="s">
        <v>159</v>
      </c>
      <c r="B120" s="1" t="s">
        <v>160</v>
      </c>
      <c r="C120" s="3">
        <v>55</v>
      </c>
      <c r="D120" s="3">
        <v>60</v>
      </c>
      <c r="E120" s="12">
        <v>55</v>
      </c>
      <c r="F120" s="46">
        <f t="shared" si="25"/>
        <v>5</v>
      </c>
      <c r="G120" s="3">
        <v>55</v>
      </c>
      <c r="H120" s="3">
        <f t="shared" si="27"/>
        <v>0</v>
      </c>
      <c r="I120" s="18">
        <f t="shared" si="26"/>
        <v>0</v>
      </c>
      <c r="J120" s="3">
        <v>55</v>
      </c>
    </row>
    <row r="121" spans="1:11" outlineLevel="2" x14ac:dyDescent="0.25">
      <c r="A121" s="1" t="s">
        <v>161</v>
      </c>
      <c r="B121" s="1" t="s">
        <v>120</v>
      </c>
      <c r="C121" s="3">
        <v>0</v>
      </c>
      <c r="D121" s="3">
        <v>500</v>
      </c>
      <c r="E121" s="12">
        <v>0</v>
      </c>
      <c r="F121" s="46">
        <f t="shared" si="25"/>
        <v>500</v>
      </c>
      <c r="G121" s="3">
        <v>0</v>
      </c>
      <c r="H121" s="3">
        <f t="shared" si="27"/>
        <v>0</v>
      </c>
      <c r="I121" s="18">
        <f t="shared" si="26"/>
        <v>0</v>
      </c>
      <c r="J121" s="3">
        <v>500</v>
      </c>
    </row>
    <row r="122" spans="1:11" ht="14.4" outlineLevel="1" thickBot="1" x14ac:dyDescent="0.3">
      <c r="A122" s="2">
        <v>301</v>
      </c>
      <c r="B122" s="2" t="s">
        <v>54</v>
      </c>
      <c r="C122" s="4">
        <v>343.84</v>
      </c>
      <c r="D122" s="4">
        <f>SUM(D115:D121)</f>
        <v>1610</v>
      </c>
      <c r="E122" s="13">
        <f t="shared" ref="E122:J122" si="28">SUM(E115:E121)</f>
        <v>455</v>
      </c>
      <c r="F122" s="47">
        <f>SUM(F115:F121)</f>
        <v>1155</v>
      </c>
      <c r="G122" s="4">
        <f t="shared" si="28"/>
        <v>72.33</v>
      </c>
      <c r="H122" s="4">
        <f t="shared" si="28"/>
        <v>382.67</v>
      </c>
      <c r="I122" s="19">
        <f t="shared" si="28"/>
        <v>382.67</v>
      </c>
      <c r="J122" s="4">
        <f t="shared" si="28"/>
        <v>1605</v>
      </c>
    </row>
    <row r="123" spans="1:11" outlineLevel="1" x14ac:dyDescent="0.25">
      <c r="C123" s="5"/>
      <c r="D123" s="5"/>
      <c r="E123" s="15"/>
      <c r="F123" s="48"/>
      <c r="G123" s="5"/>
      <c r="H123" s="5"/>
      <c r="I123" s="21"/>
      <c r="J123" s="5"/>
    </row>
    <row r="124" spans="1:11" outlineLevel="1" x14ac:dyDescent="0.25">
      <c r="A124" s="1">
        <v>302</v>
      </c>
      <c r="B124" s="1" t="s">
        <v>42</v>
      </c>
      <c r="C124" s="3">
        <v>679.2</v>
      </c>
      <c r="D124" s="3">
        <v>500</v>
      </c>
      <c r="E124" s="12">
        <v>500</v>
      </c>
      <c r="F124" s="46">
        <f t="shared" ref="F124:F128" si="29">SUM(D124-E124)</f>
        <v>0</v>
      </c>
      <c r="G124" s="3">
        <v>304.44</v>
      </c>
      <c r="H124" s="3">
        <f>SUM(E124-G124)</f>
        <v>195.56</v>
      </c>
      <c r="I124" s="18">
        <f t="shared" ref="I124:I128" si="30">SUM(E124-G124)</f>
        <v>195.56</v>
      </c>
      <c r="J124" s="3">
        <v>500</v>
      </c>
      <c r="K124" s="1" t="s">
        <v>162</v>
      </c>
    </row>
    <row r="125" spans="1:11" outlineLevel="1" x14ac:dyDescent="0.25">
      <c r="A125" s="1">
        <v>303</v>
      </c>
      <c r="B125" s="1" t="s">
        <v>163</v>
      </c>
      <c r="C125" s="3"/>
      <c r="D125" s="3"/>
      <c r="E125" s="12"/>
      <c r="F125" s="46"/>
      <c r="G125" s="3"/>
      <c r="H125" s="3"/>
      <c r="I125" s="18"/>
      <c r="J125" s="3"/>
    </row>
    <row r="126" spans="1:11" outlineLevel="2" x14ac:dyDescent="0.25">
      <c r="A126" s="1" t="s">
        <v>164</v>
      </c>
      <c r="B126" s="1" t="s">
        <v>122</v>
      </c>
      <c r="C126" s="3">
        <v>1018.83</v>
      </c>
      <c r="D126" s="3">
        <v>1200</v>
      </c>
      <c r="E126" s="12">
        <v>1035.43</v>
      </c>
      <c r="F126" s="46">
        <f t="shared" si="29"/>
        <v>164.56999999999994</v>
      </c>
      <c r="G126" s="3">
        <v>827.43</v>
      </c>
      <c r="H126" s="3">
        <f t="shared" ref="H125:H128" si="31">SUM(E126-G126)</f>
        <v>208.00000000000011</v>
      </c>
      <c r="I126" s="18">
        <f t="shared" si="30"/>
        <v>208.00000000000011</v>
      </c>
      <c r="J126" s="3">
        <v>0</v>
      </c>
      <c r="K126" s="1" t="s">
        <v>165</v>
      </c>
    </row>
    <row r="127" spans="1:11" outlineLevel="2" x14ac:dyDescent="0.25">
      <c r="A127" s="1" t="s">
        <v>166</v>
      </c>
      <c r="B127" s="1" t="s">
        <v>53</v>
      </c>
      <c r="C127" s="3">
        <v>5187.05</v>
      </c>
      <c r="D127" s="3">
        <v>5500</v>
      </c>
      <c r="E127" s="12">
        <v>5164.57</v>
      </c>
      <c r="F127" s="46">
        <f t="shared" si="29"/>
        <v>335.43000000000029</v>
      </c>
      <c r="G127" s="3">
        <v>3661.51</v>
      </c>
      <c r="H127" s="3">
        <f t="shared" si="31"/>
        <v>1503.0599999999995</v>
      </c>
      <c r="I127" s="18">
        <f t="shared" si="30"/>
        <v>1503.0599999999995</v>
      </c>
      <c r="J127" s="3">
        <v>5000</v>
      </c>
    </row>
    <row r="128" spans="1:11" outlineLevel="2" x14ac:dyDescent="0.25">
      <c r="A128" s="1" t="s">
        <v>167</v>
      </c>
      <c r="B128" s="1" t="s">
        <v>168</v>
      </c>
      <c r="C128" s="3">
        <v>684.07</v>
      </c>
      <c r="D128" s="3">
        <v>900</v>
      </c>
      <c r="E128" s="12">
        <v>900</v>
      </c>
      <c r="F128" s="46">
        <f t="shared" si="29"/>
        <v>0</v>
      </c>
      <c r="G128" s="3">
        <v>607.08000000000004</v>
      </c>
      <c r="H128" s="3">
        <f t="shared" si="31"/>
        <v>292.91999999999996</v>
      </c>
      <c r="I128" s="18">
        <f t="shared" si="30"/>
        <v>292.91999999999996</v>
      </c>
      <c r="J128" s="3">
        <v>900</v>
      </c>
    </row>
    <row r="129" spans="1:11" ht="14.4" outlineLevel="1" thickBot="1" x14ac:dyDescent="0.3">
      <c r="A129" s="2">
        <v>303</v>
      </c>
      <c r="B129" s="2" t="s">
        <v>54</v>
      </c>
      <c r="C129" s="4">
        <v>6889.95</v>
      </c>
      <c r="D129" s="4">
        <f>SUM(D126:D128)</f>
        <v>7600</v>
      </c>
      <c r="E129" s="13">
        <f t="shared" ref="E129:J129" si="32">SUM(E126:E128)</f>
        <v>7100</v>
      </c>
      <c r="F129" s="47">
        <f>SUM(F124:F128)</f>
        <v>500.00000000000023</v>
      </c>
      <c r="G129" s="4">
        <f t="shared" si="32"/>
        <v>5096.0200000000004</v>
      </c>
      <c r="H129" s="4">
        <f>SUM(H126:H128)</f>
        <v>2003.9799999999996</v>
      </c>
      <c r="I129" s="19">
        <f>SUM(I126:I128)</f>
        <v>2003.9799999999996</v>
      </c>
      <c r="J129" s="4">
        <f t="shared" si="32"/>
        <v>5900</v>
      </c>
    </row>
    <row r="130" spans="1:11" outlineLevel="1" x14ac:dyDescent="0.25">
      <c r="C130" s="5"/>
      <c r="D130" s="5"/>
      <c r="E130" s="15"/>
      <c r="F130" s="48"/>
      <c r="G130" s="5"/>
      <c r="H130" s="5"/>
      <c r="I130" s="21"/>
      <c r="J130" s="5"/>
    </row>
    <row r="131" spans="1:11" outlineLevel="1" x14ac:dyDescent="0.25">
      <c r="A131" s="1">
        <v>304</v>
      </c>
      <c r="B131" s="1" t="s">
        <v>169</v>
      </c>
      <c r="C131" s="3">
        <v>25</v>
      </c>
      <c r="D131" s="3">
        <v>250</v>
      </c>
      <c r="E131" s="12">
        <v>0</v>
      </c>
      <c r="F131" s="46">
        <f t="shared" ref="F131:F151" si="33">SUM(D131-E131)</f>
        <v>250</v>
      </c>
      <c r="G131" s="3">
        <v>0</v>
      </c>
      <c r="H131" s="3">
        <f>SUM(E131-G131)</f>
        <v>0</v>
      </c>
      <c r="I131" s="18">
        <f t="shared" ref="I131:I151" si="34">SUM(E131-G131)</f>
        <v>0</v>
      </c>
      <c r="J131" s="3">
        <v>250</v>
      </c>
    </row>
    <row r="132" spans="1:11" outlineLevel="1" x14ac:dyDescent="0.25">
      <c r="A132" s="1">
        <v>305</v>
      </c>
      <c r="B132" s="1" t="s">
        <v>170</v>
      </c>
      <c r="C132" s="3">
        <v>147.09</v>
      </c>
      <c r="D132" s="3">
        <v>500</v>
      </c>
      <c r="E132" s="12">
        <v>250</v>
      </c>
      <c r="F132" s="46">
        <f t="shared" si="33"/>
        <v>250</v>
      </c>
      <c r="G132" s="3">
        <v>72.75</v>
      </c>
      <c r="H132" s="3">
        <f t="shared" ref="H132:H151" si="35">SUM(E132-G132)</f>
        <v>177.25</v>
      </c>
      <c r="I132" s="18">
        <f t="shared" si="34"/>
        <v>177.25</v>
      </c>
      <c r="J132" s="3">
        <v>500</v>
      </c>
    </row>
    <row r="133" spans="1:11" outlineLevel="1" x14ac:dyDescent="0.25">
      <c r="A133" s="1">
        <v>306</v>
      </c>
      <c r="B133" s="3" t="s">
        <v>171</v>
      </c>
      <c r="C133" s="3">
        <v>0</v>
      </c>
      <c r="D133" s="3">
        <v>0</v>
      </c>
      <c r="E133" s="12">
        <v>0</v>
      </c>
      <c r="F133" s="46">
        <f t="shared" si="33"/>
        <v>0</v>
      </c>
      <c r="G133" s="3">
        <v>0</v>
      </c>
      <c r="H133" s="3">
        <f t="shared" si="35"/>
        <v>0</v>
      </c>
      <c r="I133" s="18">
        <f t="shared" si="34"/>
        <v>0</v>
      </c>
      <c r="J133" s="3">
        <v>0</v>
      </c>
    </row>
    <row r="134" spans="1:11" outlineLevel="1" x14ac:dyDescent="0.25">
      <c r="A134" s="1">
        <v>307</v>
      </c>
      <c r="B134" s="1" t="s">
        <v>172</v>
      </c>
      <c r="C134" s="3">
        <v>468.53</v>
      </c>
      <c r="D134" s="3">
        <v>1000</v>
      </c>
      <c r="E134" s="12">
        <v>700</v>
      </c>
      <c r="F134" s="46">
        <f t="shared" si="33"/>
        <v>300</v>
      </c>
      <c r="G134" s="3">
        <v>1457.67</v>
      </c>
      <c r="H134" s="3">
        <f t="shared" si="35"/>
        <v>-757.67000000000007</v>
      </c>
      <c r="I134" s="18">
        <f t="shared" si="34"/>
        <v>-757.67000000000007</v>
      </c>
      <c r="J134" s="3">
        <v>1000</v>
      </c>
      <c r="K134" s="1" t="s">
        <v>284</v>
      </c>
    </row>
    <row r="135" spans="1:11" outlineLevel="1" x14ac:dyDescent="0.25">
      <c r="A135" s="1">
        <v>308</v>
      </c>
      <c r="B135" s="1" t="s">
        <v>173</v>
      </c>
      <c r="C135" s="3">
        <v>192.7</v>
      </c>
      <c r="D135" s="3">
        <v>1000</v>
      </c>
      <c r="E135" s="12">
        <v>100</v>
      </c>
      <c r="F135" s="46">
        <f t="shared" si="33"/>
        <v>900</v>
      </c>
      <c r="G135" s="3">
        <v>68.5</v>
      </c>
      <c r="H135" s="3">
        <f t="shared" si="35"/>
        <v>31.5</v>
      </c>
      <c r="I135" s="18">
        <f t="shared" si="34"/>
        <v>31.5</v>
      </c>
      <c r="J135" s="3">
        <v>1000</v>
      </c>
      <c r="K135" s="1" t="s">
        <v>174</v>
      </c>
    </row>
    <row r="136" spans="1:11" outlineLevel="1" x14ac:dyDescent="0.25">
      <c r="A136" s="1">
        <v>309</v>
      </c>
      <c r="B136" s="1" t="s">
        <v>175</v>
      </c>
      <c r="C136" s="3">
        <v>0</v>
      </c>
      <c r="D136" s="3">
        <v>0</v>
      </c>
      <c r="E136" s="12">
        <v>0</v>
      </c>
      <c r="F136" s="46">
        <f t="shared" si="33"/>
        <v>0</v>
      </c>
      <c r="G136" s="3">
        <v>0</v>
      </c>
      <c r="H136" s="3">
        <f t="shared" si="35"/>
        <v>0</v>
      </c>
      <c r="I136" s="18">
        <f t="shared" si="34"/>
        <v>0</v>
      </c>
      <c r="J136" s="3">
        <v>0</v>
      </c>
    </row>
    <row r="137" spans="1:11" outlineLevel="1" x14ac:dyDescent="0.25">
      <c r="A137" s="1">
        <v>310</v>
      </c>
      <c r="B137" s="1" t="s">
        <v>176</v>
      </c>
      <c r="C137" s="3">
        <v>4956.05</v>
      </c>
      <c r="D137" s="3">
        <v>5000</v>
      </c>
      <c r="E137" s="12">
        <v>5000</v>
      </c>
      <c r="F137" s="46">
        <f t="shared" si="33"/>
        <v>0</v>
      </c>
      <c r="G137" s="3">
        <v>8317.41</v>
      </c>
      <c r="H137" s="3">
        <f t="shared" si="35"/>
        <v>-3317.41</v>
      </c>
      <c r="I137" s="18">
        <f t="shared" si="34"/>
        <v>-3317.41</v>
      </c>
      <c r="J137" s="3">
        <v>7500</v>
      </c>
      <c r="K137" s="1" t="s">
        <v>285</v>
      </c>
    </row>
    <row r="138" spans="1:11" outlineLevel="1" x14ac:dyDescent="0.25">
      <c r="A138" s="1">
        <v>311</v>
      </c>
      <c r="B138" s="1" t="s">
        <v>177</v>
      </c>
      <c r="C138" s="3">
        <v>1792.07</v>
      </c>
      <c r="D138" s="3">
        <v>1700</v>
      </c>
      <c r="E138" s="12">
        <v>1959.6</v>
      </c>
      <c r="F138" s="46">
        <f t="shared" si="33"/>
        <v>-259.59999999999991</v>
      </c>
      <c r="G138" s="3">
        <v>0</v>
      </c>
      <c r="H138" s="3">
        <f t="shared" si="35"/>
        <v>1959.6</v>
      </c>
      <c r="I138" s="18">
        <f t="shared" si="34"/>
        <v>1959.6</v>
      </c>
      <c r="J138" s="3">
        <v>2000</v>
      </c>
      <c r="K138" s="1" t="s">
        <v>178</v>
      </c>
    </row>
    <row r="139" spans="1:11" outlineLevel="1" x14ac:dyDescent="0.25">
      <c r="A139" s="1">
        <v>312</v>
      </c>
      <c r="B139" s="1" t="s">
        <v>179</v>
      </c>
      <c r="C139" s="3">
        <v>1370.16</v>
      </c>
      <c r="D139" s="3">
        <v>1700</v>
      </c>
      <c r="E139" s="12">
        <v>0</v>
      </c>
      <c r="F139" s="46">
        <f t="shared" si="33"/>
        <v>1700</v>
      </c>
      <c r="G139" s="3">
        <v>0</v>
      </c>
      <c r="H139" s="3">
        <f t="shared" si="35"/>
        <v>0</v>
      </c>
      <c r="I139" s="18">
        <f t="shared" si="34"/>
        <v>0</v>
      </c>
      <c r="J139" s="3">
        <v>0</v>
      </c>
      <c r="K139" s="1" t="s">
        <v>180</v>
      </c>
    </row>
    <row r="140" spans="1:11" outlineLevel="1" x14ac:dyDescent="0.25">
      <c r="A140" s="1">
        <v>313</v>
      </c>
      <c r="B140" s="1" t="s">
        <v>181</v>
      </c>
      <c r="C140" s="3">
        <v>400</v>
      </c>
      <c r="D140" s="3">
        <v>500</v>
      </c>
      <c r="E140" s="12">
        <v>0</v>
      </c>
      <c r="F140" s="46">
        <f t="shared" si="33"/>
        <v>500</v>
      </c>
      <c r="G140" s="3">
        <v>0</v>
      </c>
      <c r="H140" s="3">
        <f t="shared" si="35"/>
        <v>0</v>
      </c>
      <c r="I140" s="18">
        <f t="shared" si="34"/>
        <v>0</v>
      </c>
      <c r="J140" s="3">
        <v>500</v>
      </c>
      <c r="K140" s="1" t="s">
        <v>273</v>
      </c>
    </row>
    <row r="141" spans="1:11" outlineLevel="1" x14ac:dyDescent="0.25">
      <c r="A141" s="1">
        <v>315</v>
      </c>
      <c r="B141" s="1" t="s">
        <v>182</v>
      </c>
      <c r="C141" s="3">
        <v>10</v>
      </c>
      <c r="D141" s="3">
        <v>10</v>
      </c>
      <c r="E141" s="12">
        <v>10</v>
      </c>
      <c r="F141" s="46">
        <f t="shared" si="33"/>
        <v>0</v>
      </c>
      <c r="G141" s="3">
        <v>0</v>
      </c>
      <c r="H141" s="3">
        <f t="shared" si="35"/>
        <v>10</v>
      </c>
      <c r="I141" s="18">
        <f t="shared" si="34"/>
        <v>10</v>
      </c>
      <c r="J141" s="3">
        <v>10</v>
      </c>
    </row>
    <row r="142" spans="1:11" outlineLevel="1" x14ac:dyDescent="0.25">
      <c r="A142" s="1">
        <v>316</v>
      </c>
      <c r="B142" s="1" t="s">
        <v>183</v>
      </c>
      <c r="C142" s="3">
        <v>0</v>
      </c>
      <c r="D142" s="3">
        <v>1000</v>
      </c>
      <c r="E142" s="12">
        <v>100</v>
      </c>
      <c r="F142" s="46">
        <f t="shared" si="33"/>
        <v>900</v>
      </c>
      <c r="G142" s="3">
        <v>1127.95</v>
      </c>
      <c r="H142" s="3">
        <f t="shared" si="35"/>
        <v>-1027.95</v>
      </c>
      <c r="I142" s="18">
        <f t="shared" si="34"/>
        <v>-1027.95</v>
      </c>
      <c r="J142" s="3">
        <v>1000</v>
      </c>
      <c r="K142" s="1" t="s">
        <v>184</v>
      </c>
    </row>
    <row r="143" spans="1:11" outlineLevel="1" x14ac:dyDescent="0.25">
      <c r="A143" s="1">
        <v>318</v>
      </c>
      <c r="B143" s="1" t="s">
        <v>185</v>
      </c>
      <c r="C143" s="3">
        <v>1030</v>
      </c>
      <c r="D143" s="3">
        <v>50</v>
      </c>
      <c r="E143" s="12">
        <v>0</v>
      </c>
      <c r="F143" s="46">
        <f t="shared" si="33"/>
        <v>50</v>
      </c>
      <c r="G143" s="3">
        <v>0</v>
      </c>
      <c r="H143" s="3">
        <f t="shared" si="35"/>
        <v>0</v>
      </c>
      <c r="I143" s="18">
        <f t="shared" si="34"/>
        <v>0</v>
      </c>
      <c r="J143" s="3">
        <v>50</v>
      </c>
    </row>
    <row r="144" spans="1:11" outlineLevel="1" x14ac:dyDescent="0.25">
      <c r="A144" s="1">
        <v>320</v>
      </c>
      <c r="B144" s="1" t="s">
        <v>186</v>
      </c>
      <c r="C144" s="3">
        <v>330.2</v>
      </c>
      <c r="D144" s="3">
        <v>300</v>
      </c>
      <c r="E144" s="12">
        <v>333.33</v>
      </c>
      <c r="F144" s="46">
        <f t="shared" si="33"/>
        <v>-33.329999999999984</v>
      </c>
      <c r="G144" s="3">
        <v>333.33</v>
      </c>
      <c r="H144" s="3">
        <f t="shared" si="35"/>
        <v>0</v>
      </c>
      <c r="I144" s="18">
        <f t="shared" si="34"/>
        <v>0</v>
      </c>
      <c r="J144" s="3">
        <v>350</v>
      </c>
      <c r="K144" s="1" t="s">
        <v>286</v>
      </c>
    </row>
    <row r="145" spans="1:11" outlineLevel="1" x14ac:dyDescent="0.25">
      <c r="A145" s="1">
        <v>321</v>
      </c>
      <c r="B145" s="1" t="s">
        <v>187</v>
      </c>
      <c r="C145" s="3">
        <v>1810</v>
      </c>
      <c r="D145" s="3">
        <v>1000</v>
      </c>
      <c r="E145" s="12">
        <v>400</v>
      </c>
      <c r="F145" s="46">
        <f t="shared" si="33"/>
        <v>600</v>
      </c>
      <c r="G145" s="3">
        <v>0</v>
      </c>
      <c r="H145" s="3">
        <f t="shared" si="35"/>
        <v>400</v>
      </c>
      <c r="I145" s="18">
        <f t="shared" si="34"/>
        <v>400</v>
      </c>
      <c r="J145" s="3">
        <v>1000</v>
      </c>
      <c r="K145" s="1" t="s">
        <v>279</v>
      </c>
    </row>
    <row r="146" spans="1:11" outlineLevel="1" x14ac:dyDescent="0.25">
      <c r="A146" s="1">
        <v>805</v>
      </c>
      <c r="B146" s="1" t="s">
        <v>188</v>
      </c>
      <c r="C146" s="3">
        <v>68.5</v>
      </c>
      <c r="D146" s="3">
        <v>200</v>
      </c>
      <c r="E146" s="12">
        <v>100</v>
      </c>
      <c r="F146" s="46">
        <f t="shared" si="33"/>
        <v>100</v>
      </c>
      <c r="G146" s="3">
        <v>68.5</v>
      </c>
      <c r="H146" s="3">
        <f t="shared" si="35"/>
        <v>31.5</v>
      </c>
      <c r="I146" s="18">
        <f t="shared" si="34"/>
        <v>31.5</v>
      </c>
      <c r="J146" s="3">
        <v>200</v>
      </c>
    </row>
    <row r="147" spans="1:11" outlineLevel="1" x14ac:dyDescent="0.25">
      <c r="A147" s="1">
        <v>810</v>
      </c>
      <c r="B147" s="1" t="s">
        <v>189</v>
      </c>
      <c r="C147" s="3">
        <v>2.4900000000000002</v>
      </c>
      <c r="D147" s="3">
        <v>0</v>
      </c>
      <c r="E147" s="12">
        <v>0</v>
      </c>
      <c r="F147" s="46">
        <f t="shared" si="33"/>
        <v>0</v>
      </c>
      <c r="G147" s="3">
        <v>725.74</v>
      </c>
      <c r="H147" s="3">
        <f t="shared" si="35"/>
        <v>-725.74</v>
      </c>
      <c r="I147" s="18">
        <f t="shared" si="34"/>
        <v>-725.74</v>
      </c>
      <c r="J147" s="3">
        <v>0</v>
      </c>
      <c r="K147" s="1" t="s">
        <v>190</v>
      </c>
    </row>
    <row r="148" spans="1:11" outlineLevel="1" x14ac:dyDescent="0.25">
      <c r="A148" s="1">
        <v>811</v>
      </c>
      <c r="B148" s="1" t="s">
        <v>191</v>
      </c>
      <c r="C148" s="3">
        <v>400</v>
      </c>
      <c r="D148" s="3">
        <v>0</v>
      </c>
      <c r="E148" s="12">
        <v>0</v>
      </c>
      <c r="F148" s="46">
        <f t="shared" si="33"/>
        <v>0</v>
      </c>
      <c r="G148" s="3">
        <v>0</v>
      </c>
      <c r="H148" s="3">
        <f t="shared" si="35"/>
        <v>0</v>
      </c>
      <c r="I148" s="18">
        <f t="shared" si="34"/>
        <v>0</v>
      </c>
      <c r="J148" s="3">
        <v>0</v>
      </c>
    </row>
    <row r="149" spans="1:11" outlineLevel="1" x14ac:dyDescent="0.25">
      <c r="A149" s="1">
        <v>815</v>
      </c>
      <c r="B149" s="1" t="s">
        <v>192</v>
      </c>
      <c r="C149" s="3">
        <v>0</v>
      </c>
      <c r="D149" s="3">
        <v>0</v>
      </c>
      <c r="E149" s="12">
        <v>0</v>
      </c>
      <c r="F149" s="46">
        <f t="shared" si="33"/>
        <v>0</v>
      </c>
      <c r="G149" s="3">
        <v>0</v>
      </c>
      <c r="H149" s="3">
        <f t="shared" si="35"/>
        <v>0</v>
      </c>
      <c r="I149" s="18">
        <f t="shared" si="34"/>
        <v>0</v>
      </c>
      <c r="J149" s="3">
        <v>0</v>
      </c>
    </row>
    <row r="150" spans="1:11" outlineLevel="1" x14ac:dyDescent="0.25">
      <c r="A150" s="1">
        <v>820</v>
      </c>
      <c r="B150" s="1" t="s">
        <v>193</v>
      </c>
      <c r="C150" s="3">
        <v>806.13</v>
      </c>
      <c r="D150" s="3">
        <v>500</v>
      </c>
      <c r="E150" s="12">
        <v>0</v>
      </c>
      <c r="F150" s="46">
        <f t="shared" si="33"/>
        <v>500</v>
      </c>
      <c r="G150" s="3">
        <v>792.46</v>
      </c>
      <c r="H150" s="3">
        <f t="shared" si="35"/>
        <v>-792.46</v>
      </c>
      <c r="I150" s="18">
        <f t="shared" si="34"/>
        <v>-792.46</v>
      </c>
      <c r="J150" s="3">
        <v>500</v>
      </c>
      <c r="K150" s="1" t="s">
        <v>287</v>
      </c>
    </row>
    <row r="151" spans="1:11" outlineLevel="1" x14ac:dyDescent="0.25">
      <c r="A151" s="1">
        <v>825</v>
      </c>
      <c r="B151" s="1" t="s">
        <v>194</v>
      </c>
      <c r="C151" s="3">
        <v>131.86000000000001</v>
      </c>
      <c r="D151" s="3">
        <v>300</v>
      </c>
      <c r="E151" s="12">
        <v>0</v>
      </c>
      <c r="F151" s="46">
        <f t="shared" si="33"/>
        <v>300</v>
      </c>
      <c r="G151" s="3">
        <v>155.35</v>
      </c>
      <c r="H151" s="3">
        <f t="shared" si="35"/>
        <v>-155.35</v>
      </c>
      <c r="I151" s="18">
        <f t="shared" si="34"/>
        <v>-155.35</v>
      </c>
      <c r="J151" s="3">
        <v>300</v>
      </c>
      <c r="K151" s="1" t="s">
        <v>190</v>
      </c>
    </row>
    <row r="152" spans="1:11" ht="14.4" thickBot="1" x14ac:dyDescent="0.3">
      <c r="A152" s="2" t="s">
        <v>10</v>
      </c>
      <c r="B152" s="2"/>
      <c r="C152" s="4">
        <v>61248.89</v>
      </c>
      <c r="D152" s="4">
        <f>SUM(D112+D122+D124+D129+(D131+D132+D133+D134+D135+D136+D137+D138+D139+D140+D141+D142+D143+D144+D145+D146+D147+D148+D149+D150+D151))</f>
        <v>81870</v>
      </c>
      <c r="E152" s="13">
        <f t="shared" ref="E152:J152" si="36">SUM(E112+E122+E124+E129+(E131+E132+E133+E134+E135+E136+E137+E138+E139+E140+E141+E142+E143+E144+E145+E146+E147+E148+E149+E150+E151))</f>
        <v>78770.51999999999</v>
      </c>
      <c r="F152" s="47">
        <f>SUM(F112+F122+F124+F129+(F131+F132+F133+F134+F135+F136+F137+F138+F139+F140+F141+F142+F143+F144+F145+F146+F147+F148+F149+F150+F151))</f>
        <v>3099.4800000000032</v>
      </c>
      <c r="G152" s="4">
        <f t="shared" si="36"/>
        <v>75770.820000000007</v>
      </c>
      <c r="H152" s="4">
        <f t="shared" si="36"/>
        <v>2999.7</v>
      </c>
      <c r="I152" s="19">
        <f t="shared" si="36"/>
        <v>2999.7</v>
      </c>
      <c r="J152" s="4">
        <f t="shared" si="36"/>
        <v>58615</v>
      </c>
      <c r="K152" s="3"/>
    </row>
    <row r="153" spans="1:11" x14ac:dyDescent="0.25">
      <c r="C153" s="3"/>
      <c r="D153" s="3"/>
      <c r="E153" s="12"/>
      <c r="F153" s="46"/>
      <c r="G153" s="3"/>
      <c r="H153" s="3"/>
      <c r="I153" s="18"/>
      <c r="J153" s="3"/>
    </row>
    <row r="154" spans="1:11" ht="17.399999999999999" x14ac:dyDescent="0.3">
      <c r="A154" s="9" t="s">
        <v>25</v>
      </c>
      <c r="E154" s="11"/>
      <c r="F154" s="45"/>
      <c r="I154" s="17"/>
    </row>
    <row r="155" spans="1:11" x14ac:dyDescent="0.25">
      <c r="A155" s="1" t="s">
        <v>37</v>
      </c>
      <c r="C155" s="3"/>
      <c r="D155" s="3"/>
      <c r="E155" s="12"/>
      <c r="F155" s="46"/>
      <c r="G155" s="3"/>
      <c r="H155" s="3"/>
      <c r="I155" s="18"/>
      <c r="J155" s="3"/>
    </row>
    <row r="156" spans="1:11" outlineLevel="1" x14ac:dyDescent="0.25">
      <c r="A156" s="1">
        <v>5001</v>
      </c>
      <c r="B156" s="1" t="s">
        <v>195</v>
      </c>
      <c r="C156" s="3">
        <v>22218.41</v>
      </c>
      <c r="D156" s="3">
        <v>22000</v>
      </c>
      <c r="E156" s="12">
        <v>5000</v>
      </c>
      <c r="F156" s="46">
        <f t="shared" ref="F156:F160" si="37">SUM(D156-E156)</f>
        <v>17000</v>
      </c>
      <c r="G156" s="3">
        <v>2382.29</v>
      </c>
      <c r="H156" s="3">
        <f>SUM(G156-E156)</f>
        <v>-2617.71</v>
      </c>
      <c r="I156" s="18">
        <f>SUM(G156-E156)</f>
        <v>-2617.71</v>
      </c>
      <c r="J156" s="3">
        <v>22000</v>
      </c>
      <c r="K156" s="1" t="s">
        <v>196</v>
      </c>
    </row>
    <row r="157" spans="1:11" outlineLevel="1" x14ac:dyDescent="0.25">
      <c r="A157" s="1">
        <v>5002</v>
      </c>
      <c r="B157" s="1" t="s">
        <v>74</v>
      </c>
      <c r="C157" s="3">
        <v>1024.56</v>
      </c>
      <c r="D157" s="3">
        <v>1500</v>
      </c>
      <c r="E157" s="12">
        <v>0</v>
      </c>
      <c r="F157" s="46">
        <f t="shared" si="37"/>
        <v>1500</v>
      </c>
      <c r="G157" s="3">
        <v>-666.67</v>
      </c>
      <c r="H157" s="3">
        <f t="shared" ref="H157:H160" si="38">SUM(G157-E157)</f>
        <v>-666.67</v>
      </c>
      <c r="I157" s="18">
        <f t="shared" ref="I157:I160" si="39">SUM(G157-E157)</f>
        <v>-666.67</v>
      </c>
      <c r="J157" s="3">
        <v>1000</v>
      </c>
      <c r="K157" s="1" t="s">
        <v>288</v>
      </c>
    </row>
    <row r="158" spans="1:11" outlineLevel="1" x14ac:dyDescent="0.25">
      <c r="A158" s="1">
        <v>5003</v>
      </c>
      <c r="B158" s="1" t="s">
        <v>197</v>
      </c>
      <c r="C158" s="3">
        <v>4298.5600000000004</v>
      </c>
      <c r="D158" s="3">
        <v>4000</v>
      </c>
      <c r="E158" s="12">
        <v>500</v>
      </c>
      <c r="F158" s="46">
        <f t="shared" si="37"/>
        <v>3500</v>
      </c>
      <c r="G158" s="3">
        <v>154</v>
      </c>
      <c r="H158" s="3">
        <f t="shared" si="38"/>
        <v>-346</v>
      </c>
      <c r="I158" s="18">
        <f t="shared" si="39"/>
        <v>-346</v>
      </c>
      <c r="J158" s="3">
        <v>4000</v>
      </c>
      <c r="K158" s="1" t="s">
        <v>198</v>
      </c>
    </row>
    <row r="159" spans="1:11" outlineLevel="1" x14ac:dyDescent="0.25">
      <c r="A159" s="1">
        <v>5004</v>
      </c>
      <c r="B159" s="1" t="s">
        <v>199</v>
      </c>
      <c r="C159" s="3">
        <v>13032.16</v>
      </c>
      <c r="D159" s="3">
        <v>18000</v>
      </c>
      <c r="E159" s="12">
        <v>1500</v>
      </c>
      <c r="F159" s="46">
        <f t="shared" si="37"/>
        <v>16500</v>
      </c>
      <c r="G159" s="3">
        <v>1253.67</v>
      </c>
      <c r="H159" s="3">
        <f t="shared" si="38"/>
        <v>-246.32999999999993</v>
      </c>
      <c r="I159" s="18">
        <f t="shared" si="39"/>
        <v>-246.32999999999993</v>
      </c>
      <c r="J159" s="3">
        <v>15000</v>
      </c>
      <c r="K159" s="1" t="s">
        <v>274</v>
      </c>
    </row>
    <row r="160" spans="1:11" outlineLevel="1" x14ac:dyDescent="0.25">
      <c r="A160" s="1">
        <v>5010</v>
      </c>
      <c r="B160" s="1" t="s">
        <v>200</v>
      </c>
      <c r="C160" s="3">
        <v>691.67</v>
      </c>
      <c r="D160" s="3">
        <v>0</v>
      </c>
      <c r="E160" s="12">
        <v>-280</v>
      </c>
      <c r="F160" s="46">
        <f t="shared" si="37"/>
        <v>280</v>
      </c>
      <c r="G160" s="3">
        <v>-280</v>
      </c>
      <c r="H160" s="3">
        <f t="shared" si="38"/>
        <v>0</v>
      </c>
      <c r="I160" s="18">
        <f t="shared" si="39"/>
        <v>0</v>
      </c>
      <c r="J160" s="3">
        <v>0</v>
      </c>
      <c r="K160" s="1" t="s">
        <v>201</v>
      </c>
    </row>
    <row r="161" spans="1:11" ht="14.4" thickBot="1" x14ac:dyDescent="0.3">
      <c r="A161" s="2" t="s">
        <v>9</v>
      </c>
      <c r="B161" s="2"/>
      <c r="C161" s="4">
        <f>SUM(C156:C160)</f>
        <v>41265.360000000001</v>
      </c>
      <c r="D161" s="4">
        <f>SUM(D156:D160)</f>
        <v>45500</v>
      </c>
      <c r="E161" s="13">
        <f t="shared" ref="E161:J161" si="40">SUM(E156:E160)</f>
        <v>6720</v>
      </c>
      <c r="F161" s="47">
        <f>SUM(F156:F160)</f>
        <v>38780</v>
      </c>
      <c r="G161" s="4">
        <f t="shared" si="40"/>
        <v>2843.29</v>
      </c>
      <c r="H161" s="4">
        <f t="shared" si="40"/>
        <v>-3876.71</v>
      </c>
      <c r="I161" s="19">
        <f t="shared" si="40"/>
        <v>-3876.71</v>
      </c>
      <c r="J161" s="4">
        <f t="shared" si="40"/>
        <v>42000</v>
      </c>
    </row>
    <row r="162" spans="1:11" x14ac:dyDescent="0.25">
      <c r="A162" s="2"/>
      <c r="B162" s="2"/>
      <c r="C162" s="6"/>
      <c r="D162" s="6"/>
      <c r="E162" s="14"/>
      <c r="F162" s="49"/>
      <c r="G162" s="6"/>
      <c r="H162" s="6"/>
      <c r="I162" s="20"/>
      <c r="J162" s="6"/>
    </row>
    <row r="163" spans="1:11" x14ac:dyDescent="0.25">
      <c r="A163" s="1" t="s">
        <v>44</v>
      </c>
      <c r="C163" s="3"/>
      <c r="D163" s="3"/>
      <c r="E163" s="12"/>
      <c r="F163" s="46"/>
      <c r="G163" s="3"/>
      <c r="H163" s="3"/>
      <c r="I163" s="18"/>
      <c r="J163" s="3"/>
    </row>
    <row r="164" spans="1:11" outlineLevel="1" x14ac:dyDescent="0.25">
      <c r="A164" s="1">
        <v>502</v>
      </c>
      <c r="B164" s="1" t="s">
        <v>202</v>
      </c>
      <c r="C164" s="3"/>
      <c r="D164" s="3"/>
      <c r="E164" s="12"/>
      <c r="F164" s="46"/>
      <c r="G164" s="3"/>
      <c r="H164" s="3"/>
      <c r="I164" s="18"/>
      <c r="J164" s="3"/>
    </row>
    <row r="165" spans="1:11" outlineLevel="2" x14ac:dyDescent="0.25">
      <c r="A165" s="1" t="s">
        <v>203</v>
      </c>
      <c r="B165" s="1" t="s">
        <v>204</v>
      </c>
      <c r="C165" s="3">
        <v>4369.8999999999996</v>
      </c>
      <c r="D165" s="3">
        <v>6000</v>
      </c>
      <c r="E165" s="12">
        <v>4441.1000000000004</v>
      </c>
      <c r="F165" s="46">
        <f t="shared" ref="F165:F169" si="41">SUM(D165-E165)</f>
        <v>1558.8999999999996</v>
      </c>
      <c r="G165" s="3">
        <v>3553.1</v>
      </c>
      <c r="H165" s="3">
        <f>SUM(E165-G165)</f>
        <v>888.00000000000045</v>
      </c>
      <c r="I165" s="18">
        <f t="shared" ref="I165:I169" si="42">SUM(E165-G165)</f>
        <v>888.00000000000045</v>
      </c>
      <c r="J165" s="3">
        <v>4600</v>
      </c>
    </row>
    <row r="166" spans="1:11" outlineLevel="2" x14ac:dyDescent="0.25">
      <c r="A166" s="1" t="s">
        <v>205</v>
      </c>
      <c r="B166" s="1" t="s">
        <v>206</v>
      </c>
      <c r="C166" s="3">
        <v>2959.11</v>
      </c>
      <c r="D166" s="3">
        <v>3200</v>
      </c>
      <c r="E166" s="12">
        <v>2600</v>
      </c>
      <c r="F166" s="46">
        <f t="shared" si="41"/>
        <v>600</v>
      </c>
      <c r="G166" s="3">
        <v>1464.48</v>
      </c>
      <c r="H166" s="3">
        <f t="shared" ref="H166:H169" si="43">SUM(E166-G166)</f>
        <v>1135.52</v>
      </c>
      <c r="I166" s="18">
        <f t="shared" si="42"/>
        <v>1135.52</v>
      </c>
      <c r="J166" s="3">
        <v>3300</v>
      </c>
      <c r="K166" s="1" t="s">
        <v>207</v>
      </c>
    </row>
    <row r="167" spans="1:11" outlineLevel="2" x14ac:dyDescent="0.25">
      <c r="A167" s="1" t="s">
        <v>208</v>
      </c>
      <c r="B167" s="1" t="s">
        <v>209</v>
      </c>
      <c r="C167" s="3">
        <v>2858.91</v>
      </c>
      <c r="D167" s="3">
        <v>3500</v>
      </c>
      <c r="E167" s="12">
        <v>3200</v>
      </c>
      <c r="F167" s="46">
        <f t="shared" si="41"/>
        <v>300</v>
      </c>
      <c r="G167" s="3">
        <v>1093.4100000000001</v>
      </c>
      <c r="H167" s="3">
        <f t="shared" si="43"/>
        <v>2106.59</v>
      </c>
      <c r="I167" s="18">
        <f t="shared" si="42"/>
        <v>2106.59</v>
      </c>
      <c r="J167" s="3">
        <v>3500</v>
      </c>
    </row>
    <row r="168" spans="1:11" outlineLevel="2" x14ac:dyDescent="0.25">
      <c r="A168" s="1" t="s">
        <v>210</v>
      </c>
      <c r="B168" s="1" t="s">
        <v>211</v>
      </c>
      <c r="C168" s="3">
        <v>5216.3999999999996</v>
      </c>
      <c r="D168" s="3">
        <v>3500</v>
      </c>
      <c r="E168" s="12">
        <v>3200</v>
      </c>
      <c r="F168" s="46">
        <f t="shared" si="41"/>
        <v>300</v>
      </c>
      <c r="G168" s="3">
        <v>1983.59</v>
      </c>
      <c r="H168" s="3">
        <f t="shared" si="43"/>
        <v>1216.4100000000001</v>
      </c>
      <c r="I168" s="18">
        <f t="shared" si="42"/>
        <v>1216.4100000000001</v>
      </c>
      <c r="J168" s="3">
        <v>5000</v>
      </c>
    </row>
    <row r="169" spans="1:11" outlineLevel="2" x14ac:dyDescent="0.25">
      <c r="A169" s="1" t="s">
        <v>212</v>
      </c>
      <c r="B169" s="1" t="s">
        <v>213</v>
      </c>
      <c r="C169" s="3">
        <v>203</v>
      </c>
      <c r="D169" s="3">
        <v>200</v>
      </c>
      <c r="E169" s="12">
        <v>2962</v>
      </c>
      <c r="F169" s="46">
        <f t="shared" si="41"/>
        <v>-2762</v>
      </c>
      <c r="G169" s="3">
        <v>2962</v>
      </c>
      <c r="H169" s="3">
        <f t="shared" si="43"/>
        <v>0</v>
      </c>
      <c r="I169" s="18">
        <f t="shared" si="42"/>
        <v>0</v>
      </c>
      <c r="J169" s="3">
        <v>250</v>
      </c>
      <c r="K169" s="1" t="s">
        <v>289</v>
      </c>
    </row>
    <row r="170" spans="1:11" ht="14.4" outlineLevel="1" thickBot="1" x14ac:dyDescent="0.3">
      <c r="A170" s="2">
        <v>502</v>
      </c>
      <c r="B170" s="2" t="s">
        <v>54</v>
      </c>
      <c r="C170" s="4">
        <f>SUM(C165:C169)</f>
        <v>15607.32</v>
      </c>
      <c r="D170" s="4">
        <f>SUM(D165:D169)</f>
        <v>16400</v>
      </c>
      <c r="E170" s="13">
        <f t="shared" ref="E170:J170" si="44">SUM(E165:E169)</f>
        <v>16403.099999999999</v>
      </c>
      <c r="F170" s="47">
        <f>SUM(F165:F169)</f>
        <v>-3.1000000000003638</v>
      </c>
      <c r="G170" s="4">
        <f t="shared" si="44"/>
        <v>11056.58</v>
      </c>
      <c r="H170" s="4">
        <f t="shared" si="44"/>
        <v>5346.52</v>
      </c>
      <c r="I170" s="19">
        <f t="shared" si="44"/>
        <v>5346.52</v>
      </c>
      <c r="J170" s="4">
        <f t="shared" si="44"/>
        <v>16650</v>
      </c>
    </row>
    <row r="171" spans="1:11" outlineLevel="1" x14ac:dyDescent="0.25">
      <c r="A171" s="2"/>
      <c r="B171" s="2"/>
      <c r="C171" s="6"/>
      <c r="D171" s="6"/>
      <c r="E171" s="14"/>
      <c r="F171" s="49"/>
      <c r="G171" s="6"/>
      <c r="H171" s="6"/>
      <c r="I171" s="20"/>
      <c r="J171" s="6"/>
    </row>
    <row r="172" spans="1:11" outlineLevel="1" x14ac:dyDescent="0.25">
      <c r="A172" s="1">
        <v>503</v>
      </c>
      <c r="B172" s="1" t="s">
        <v>214</v>
      </c>
      <c r="C172" s="3"/>
      <c r="D172" s="3"/>
      <c r="E172" s="12"/>
      <c r="F172" s="46"/>
      <c r="G172" s="3"/>
      <c r="H172" s="3"/>
      <c r="I172" s="18"/>
      <c r="J172" s="3"/>
    </row>
    <row r="173" spans="1:11" outlineLevel="2" x14ac:dyDescent="0.25">
      <c r="A173" s="1" t="s">
        <v>215</v>
      </c>
      <c r="B173" s="1" t="s">
        <v>186</v>
      </c>
      <c r="C173" s="3">
        <v>3218</v>
      </c>
      <c r="D173" s="3">
        <v>6000</v>
      </c>
      <c r="E173" s="12">
        <v>9555</v>
      </c>
      <c r="F173" s="46">
        <f t="shared" ref="F173:F182" si="45">SUM(D173-E173)</f>
        <v>-3555</v>
      </c>
      <c r="G173" s="3">
        <v>9555.24</v>
      </c>
      <c r="H173" s="3">
        <f>SUM(E173-G173)</f>
        <v>-0.23999999999978172</v>
      </c>
      <c r="I173" s="18">
        <f t="shared" ref="I173:I182" si="46">SUM(E173-G173)</f>
        <v>-0.23999999999978172</v>
      </c>
      <c r="J173" s="3">
        <v>6000</v>
      </c>
      <c r="K173" s="1" t="s">
        <v>216</v>
      </c>
    </row>
    <row r="174" spans="1:11" outlineLevel="2" x14ac:dyDescent="0.25">
      <c r="A174" s="1" t="s">
        <v>217</v>
      </c>
      <c r="B174" s="1" t="s">
        <v>218</v>
      </c>
      <c r="C174" s="3">
        <v>718.24</v>
      </c>
      <c r="D174" s="3">
        <v>500</v>
      </c>
      <c r="E174" s="12">
        <v>500</v>
      </c>
      <c r="F174" s="46">
        <f t="shared" si="45"/>
        <v>0</v>
      </c>
      <c r="G174" s="3">
        <v>0</v>
      </c>
      <c r="H174" s="3">
        <f t="shared" ref="H174:H182" si="47">SUM(E174-G174)</f>
        <v>500</v>
      </c>
      <c r="I174" s="18">
        <f t="shared" si="46"/>
        <v>500</v>
      </c>
      <c r="J174" s="3">
        <v>750</v>
      </c>
    </row>
    <row r="175" spans="1:11" outlineLevel="2" x14ac:dyDescent="0.25">
      <c r="A175" s="1" t="s">
        <v>219</v>
      </c>
      <c r="B175" s="3" t="s">
        <v>220</v>
      </c>
      <c r="C175" s="3">
        <v>4271.05</v>
      </c>
      <c r="D175" s="3">
        <v>5500</v>
      </c>
      <c r="E175" s="12">
        <v>3500</v>
      </c>
      <c r="F175" s="46">
        <f t="shared" si="45"/>
        <v>2000</v>
      </c>
      <c r="G175" s="3">
        <v>2477.61</v>
      </c>
      <c r="H175" s="3">
        <f t="shared" si="47"/>
        <v>1022.3899999999999</v>
      </c>
      <c r="I175" s="18">
        <f t="shared" si="46"/>
        <v>1022.3899999999999</v>
      </c>
      <c r="J175" s="3">
        <v>4000</v>
      </c>
      <c r="K175" s="7"/>
    </row>
    <row r="176" spans="1:11" outlineLevel="2" x14ac:dyDescent="0.25">
      <c r="A176" s="1" t="s">
        <v>221</v>
      </c>
      <c r="B176" s="1" t="s">
        <v>222</v>
      </c>
      <c r="C176" s="3">
        <v>962.69</v>
      </c>
      <c r="D176" s="3">
        <v>1250</v>
      </c>
      <c r="E176" s="12">
        <v>1100</v>
      </c>
      <c r="F176" s="46">
        <f t="shared" si="45"/>
        <v>150</v>
      </c>
      <c r="G176" s="3">
        <v>675.22</v>
      </c>
      <c r="H176" s="3">
        <f t="shared" si="47"/>
        <v>424.78</v>
      </c>
      <c r="I176" s="18">
        <f t="shared" si="46"/>
        <v>424.78</v>
      </c>
      <c r="J176" s="3">
        <v>1250</v>
      </c>
    </row>
    <row r="177" spans="1:11" outlineLevel="2" x14ac:dyDescent="0.25">
      <c r="A177" s="1" t="s">
        <v>223</v>
      </c>
      <c r="B177" s="1" t="s">
        <v>224</v>
      </c>
      <c r="C177" s="3">
        <v>1870</v>
      </c>
      <c r="D177" s="3">
        <v>2000</v>
      </c>
      <c r="E177" s="12">
        <v>0</v>
      </c>
      <c r="F177" s="46">
        <f t="shared" si="45"/>
        <v>2000</v>
      </c>
      <c r="G177" s="3">
        <v>0</v>
      </c>
      <c r="H177" s="3">
        <f t="shared" si="47"/>
        <v>0</v>
      </c>
      <c r="I177" s="18">
        <f t="shared" si="46"/>
        <v>0</v>
      </c>
      <c r="J177" s="3">
        <v>1500</v>
      </c>
      <c r="K177" s="1" t="s">
        <v>225</v>
      </c>
    </row>
    <row r="178" spans="1:11" outlineLevel="2" x14ac:dyDescent="0.25">
      <c r="A178" s="1" t="s">
        <v>226</v>
      </c>
      <c r="B178" s="1" t="s">
        <v>227</v>
      </c>
      <c r="C178" s="3">
        <v>2127.3200000000002</v>
      </c>
      <c r="D178" s="3">
        <v>3000</v>
      </c>
      <c r="E178" s="12">
        <v>1000</v>
      </c>
      <c r="F178" s="46">
        <f t="shared" si="45"/>
        <v>2000</v>
      </c>
      <c r="G178" s="3">
        <v>275</v>
      </c>
      <c r="H178" s="3">
        <f t="shared" si="47"/>
        <v>725</v>
      </c>
      <c r="I178" s="18">
        <f t="shared" si="46"/>
        <v>725</v>
      </c>
      <c r="J178" s="3">
        <v>1200</v>
      </c>
      <c r="K178" s="1" t="s">
        <v>275</v>
      </c>
    </row>
    <row r="179" spans="1:11" outlineLevel="2" x14ac:dyDescent="0.25">
      <c r="A179" s="1" t="s">
        <v>228</v>
      </c>
      <c r="B179" s="1" t="s">
        <v>109</v>
      </c>
      <c r="C179" s="3">
        <v>0</v>
      </c>
      <c r="D179" s="3">
        <v>0</v>
      </c>
      <c r="E179" s="12">
        <v>0</v>
      </c>
      <c r="F179" s="46">
        <f t="shared" si="45"/>
        <v>0</v>
      </c>
      <c r="G179" s="3">
        <v>0</v>
      </c>
      <c r="H179" s="3">
        <f t="shared" si="47"/>
        <v>0</v>
      </c>
      <c r="I179" s="18">
        <f t="shared" si="46"/>
        <v>0</v>
      </c>
      <c r="J179" s="3">
        <v>0</v>
      </c>
    </row>
    <row r="180" spans="1:11" outlineLevel="2" x14ac:dyDescent="0.25">
      <c r="A180" s="1" t="s">
        <v>229</v>
      </c>
      <c r="B180" s="1" t="s">
        <v>230</v>
      </c>
      <c r="C180" s="3">
        <v>0</v>
      </c>
      <c r="D180" s="3">
        <v>0</v>
      </c>
      <c r="E180" s="12">
        <v>0</v>
      </c>
      <c r="F180" s="46">
        <f t="shared" si="45"/>
        <v>0</v>
      </c>
      <c r="G180" s="3">
        <v>0</v>
      </c>
      <c r="H180" s="3">
        <f t="shared" si="47"/>
        <v>0</v>
      </c>
      <c r="I180" s="18">
        <f t="shared" si="46"/>
        <v>0</v>
      </c>
      <c r="J180" s="3">
        <v>2500</v>
      </c>
    </row>
    <row r="181" spans="1:11" outlineLevel="2" x14ac:dyDescent="0.25">
      <c r="A181" s="1" t="s">
        <v>231</v>
      </c>
      <c r="B181" s="1" t="s">
        <v>232</v>
      </c>
      <c r="C181" s="3">
        <v>0</v>
      </c>
      <c r="D181" s="3">
        <v>200</v>
      </c>
      <c r="E181" s="12">
        <v>200</v>
      </c>
      <c r="F181" s="46">
        <f t="shared" si="45"/>
        <v>0</v>
      </c>
      <c r="G181" s="3">
        <v>0</v>
      </c>
      <c r="H181" s="3">
        <f t="shared" si="47"/>
        <v>200</v>
      </c>
      <c r="I181" s="18">
        <f t="shared" si="46"/>
        <v>200</v>
      </c>
      <c r="J181" s="3">
        <v>200</v>
      </c>
    </row>
    <row r="182" spans="1:11" outlineLevel="2" x14ac:dyDescent="0.25">
      <c r="A182" s="1" t="s">
        <v>233</v>
      </c>
      <c r="B182" s="1" t="s">
        <v>234</v>
      </c>
      <c r="C182" s="3">
        <v>90</v>
      </c>
      <c r="D182" s="3">
        <v>150</v>
      </c>
      <c r="E182" s="12">
        <v>0</v>
      </c>
      <c r="F182" s="46">
        <f t="shared" si="45"/>
        <v>150</v>
      </c>
      <c r="G182" s="3">
        <v>0</v>
      </c>
      <c r="H182" s="3">
        <f t="shared" si="47"/>
        <v>0</v>
      </c>
      <c r="I182" s="18">
        <f t="shared" si="46"/>
        <v>0</v>
      </c>
      <c r="J182" s="3">
        <v>150</v>
      </c>
      <c r="K182" s="1" t="s">
        <v>235</v>
      </c>
    </row>
    <row r="183" spans="1:11" ht="14.4" outlineLevel="1" thickBot="1" x14ac:dyDescent="0.3">
      <c r="A183" s="2">
        <v>503</v>
      </c>
      <c r="B183" s="2" t="s">
        <v>54</v>
      </c>
      <c r="C183" s="4">
        <f>SUM(C173:C182)</f>
        <v>13257.300000000001</v>
      </c>
      <c r="D183" s="4">
        <f>SUM(D173:D182)</f>
        <v>18600</v>
      </c>
      <c r="E183" s="13">
        <f t="shared" ref="E183:J183" si="48">SUM(E173:E182)</f>
        <v>15855</v>
      </c>
      <c r="F183" s="47">
        <f>SUM(F173:F182)</f>
        <v>2745</v>
      </c>
      <c r="G183" s="4">
        <f t="shared" si="48"/>
        <v>12983.07</v>
      </c>
      <c r="H183" s="4">
        <f t="shared" si="48"/>
        <v>2871.9300000000003</v>
      </c>
      <c r="I183" s="19">
        <f t="shared" si="48"/>
        <v>2871.9300000000003</v>
      </c>
      <c r="J183" s="4">
        <f t="shared" si="48"/>
        <v>17550</v>
      </c>
    </row>
    <row r="184" spans="1:11" outlineLevel="1" x14ac:dyDescent="0.25">
      <c r="A184" s="2"/>
      <c r="B184" s="2"/>
      <c r="C184" s="6"/>
      <c r="D184" s="6"/>
      <c r="E184" s="14"/>
      <c r="F184" s="49"/>
      <c r="G184" s="6"/>
      <c r="H184" s="6"/>
      <c r="I184" s="20"/>
      <c r="J184" s="6"/>
    </row>
    <row r="185" spans="1:11" outlineLevel="1" x14ac:dyDescent="0.25">
      <c r="A185" s="1">
        <v>504</v>
      </c>
      <c r="B185" s="3" t="s">
        <v>236</v>
      </c>
      <c r="C185" s="3">
        <v>2831.5</v>
      </c>
      <c r="D185" s="3">
        <v>500</v>
      </c>
      <c r="E185" s="12">
        <v>100</v>
      </c>
      <c r="F185" s="46">
        <f t="shared" ref="F185:F188" si="49">SUM(D185-E185)</f>
        <v>400</v>
      </c>
      <c r="G185" s="3">
        <v>61.53</v>
      </c>
      <c r="H185" s="3">
        <f>SUM(E185-G185)</f>
        <v>38.47</v>
      </c>
      <c r="I185" s="18">
        <f t="shared" ref="I185:I188" si="50">SUM(E185-G185)</f>
        <v>38.47</v>
      </c>
      <c r="J185" s="3">
        <v>1000</v>
      </c>
    </row>
    <row r="186" spans="1:11" outlineLevel="1" x14ac:dyDescent="0.25">
      <c r="A186" s="1">
        <v>506</v>
      </c>
      <c r="B186" s="1" t="s">
        <v>237</v>
      </c>
      <c r="C186" s="3">
        <v>0</v>
      </c>
      <c r="D186" s="3">
        <v>0</v>
      </c>
      <c r="E186" s="12">
        <v>0</v>
      </c>
      <c r="F186" s="46">
        <f t="shared" si="49"/>
        <v>0</v>
      </c>
      <c r="G186" s="3">
        <v>0</v>
      </c>
      <c r="H186" s="3">
        <f t="shared" ref="H186:H188" si="51">SUM(E186-G186)</f>
        <v>0</v>
      </c>
      <c r="I186" s="18">
        <f t="shared" si="50"/>
        <v>0</v>
      </c>
      <c r="J186" s="3">
        <v>0</v>
      </c>
    </row>
    <row r="187" spans="1:11" outlineLevel="1" x14ac:dyDescent="0.25">
      <c r="A187" s="1">
        <v>510</v>
      </c>
      <c r="B187" s="1" t="s">
        <v>238</v>
      </c>
      <c r="C187" s="3">
        <v>2890</v>
      </c>
      <c r="D187" s="3">
        <v>0</v>
      </c>
      <c r="E187" s="12">
        <v>0</v>
      </c>
      <c r="F187" s="46">
        <f t="shared" si="49"/>
        <v>0</v>
      </c>
      <c r="G187" s="3">
        <v>0</v>
      </c>
      <c r="H187" s="3">
        <f t="shared" si="51"/>
        <v>0</v>
      </c>
      <c r="I187" s="18">
        <f t="shared" si="50"/>
        <v>0</v>
      </c>
      <c r="J187" s="3">
        <v>0</v>
      </c>
      <c r="K187" s="1" t="s">
        <v>239</v>
      </c>
    </row>
    <row r="188" spans="1:11" outlineLevel="1" x14ac:dyDescent="0.25">
      <c r="A188" s="1">
        <v>515</v>
      </c>
      <c r="B188" s="1" t="s">
        <v>240</v>
      </c>
      <c r="C188" s="3">
        <v>5826.3</v>
      </c>
      <c r="D188" s="3">
        <v>23198</v>
      </c>
      <c r="E188" s="12">
        <v>15000</v>
      </c>
      <c r="F188" s="46">
        <f t="shared" si="49"/>
        <v>8198</v>
      </c>
      <c r="G188" s="3">
        <v>7387.29</v>
      </c>
      <c r="H188" s="3">
        <f t="shared" si="51"/>
        <v>7612.71</v>
      </c>
      <c r="I188" s="18">
        <f t="shared" si="50"/>
        <v>7612.71</v>
      </c>
      <c r="J188" s="3">
        <v>30000</v>
      </c>
      <c r="K188" s="1" t="s">
        <v>241</v>
      </c>
    </row>
    <row r="189" spans="1:11" ht="14.4" thickBot="1" x14ac:dyDescent="0.3">
      <c r="A189" s="2" t="s">
        <v>10</v>
      </c>
      <c r="B189" s="2"/>
      <c r="C189" s="4">
        <f>SUM(C170+C183+C185+C186+C187+C188)</f>
        <v>40412.420000000006</v>
      </c>
      <c r="D189" s="4">
        <f>SUM(D185+D186+D187+D188+D183+D170)</f>
        <v>58698</v>
      </c>
      <c r="E189" s="13">
        <f t="shared" ref="E189:J189" si="52">SUM(E185+E186+E187+E188+E183+E170)</f>
        <v>47358.1</v>
      </c>
      <c r="F189" s="47">
        <f t="shared" si="52"/>
        <v>11339.9</v>
      </c>
      <c r="G189" s="4">
        <f t="shared" si="52"/>
        <v>31488.47</v>
      </c>
      <c r="H189" s="4">
        <f t="shared" si="52"/>
        <v>15869.630000000001</v>
      </c>
      <c r="I189" s="19">
        <f t="shared" si="52"/>
        <v>15869.630000000001</v>
      </c>
      <c r="J189" s="4">
        <f t="shared" si="52"/>
        <v>65200</v>
      </c>
      <c r="K189" s="3"/>
    </row>
    <row r="190" spans="1:11" x14ac:dyDescent="0.25">
      <c r="C190" s="3"/>
      <c r="D190" s="3"/>
      <c r="E190" s="12"/>
      <c r="F190" s="46"/>
      <c r="G190" s="3"/>
      <c r="H190" s="3"/>
      <c r="I190" s="18"/>
      <c r="J190" s="3"/>
    </row>
    <row r="191" spans="1:11" ht="17.399999999999999" x14ac:dyDescent="0.3">
      <c r="A191" s="9" t="s">
        <v>28</v>
      </c>
      <c r="C191" s="3"/>
      <c r="D191" s="3"/>
      <c r="E191" s="12"/>
      <c r="F191" s="46"/>
      <c r="G191" s="3"/>
      <c r="H191" s="3"/>
      <c r="I191" s="18"/>
      <c r="J191" s="3"/>
    </row>
    <row r="192" spans="1:11" x14ac:dyDescent="0.25">
      <c r="A192" s="1" t="s">
        <v>37</v>
      </c>
      <c r="C192" s="3"/>
      <c r="D192" s="3"/>
      <c r="E192" s="12"/>
      <c r="F192" s="46"/>
      <c r="G192" s="3"/>
      <c r="H192" s="3"/>
      <c r="I192" s="18"/>
      <c r="J192" s="3"/>
    </row>
    <row r="193" spans="1:11" ht="27.6" outlineLevel="1" x14ac:dyDescent="0.25">
      <c r="A193" s="1">
        <v>6001</v>
      </c>
      <c r="B193" s="1" t="s">
        <v>242</v>
      </c>
      <c r="C193" s="3">
        <v>12469.27</v>
      </c>
      <c r="D193" s="3">
        <v>22000</v>
      </c>
      <c r="E193" s="12">
        <v>17000</v>
      </c>
      <c r="F193" s="46">
        <f t="shared" ref="F193:F197" si="53">SUM(D193-E193)</f>
        <v>5000</v>
      </c>
      <c r="G193" s="3">
        <v>9276.58</v>
      </c>
      <c r="H193" s="3">
        <f>SUM(G193-E193)</f>
        <v>-7723.42</v>
      </c>
      <c r="I193" s="18">
        <f t="shared" ref="I193:I197" si="54">SUM(G193-E193)</f>
        <v>-7723.42</v>
      </c>
      <c r="J193" s="3">
        <v>22000</v>
      </c>
      <c r="K193" s="7" t="s">
        <v>277</v>
      </c>
    </row>
    <row r="194" spans="1:11" outlineLevel="1" x14ac:dyDescent="0.25">
      <c r="A194" s="1">
        <v>6002</v>
      </c>
      <c r="B194" s="1" t="s">
        <v>243</v>
      </c>
      <c r="C194" s="3">
        <v>2743.21</v>
      </c>
      <c r="D194" s="3">
        <v>4000</v>
      </c>
      <c r="E194" s="12">
        <v>200</v>
      </c>
      <c r="F194" s="46">
        <f t="shared" si="53"/>
        <v>3800</v>
      </c>
      <c r="G194" s="3">
        <v>-33</v>
      </c>
      <c r="H194" s="3">
        <f t="shared" ref="H194:H197" si="55">SUM(G194-E194)</f>
        <v>-233</v>
      </c>
      <c r="I194" s="18">
        <f t="shared" si="54"/>
        <v>-233</v>
      </c>
      <c r="J194" s="3">
        <v>3000</v>
      </c>
      <c r="K194" s="7" t="s">
        <v>244</v>
      </c>
    </row>
    <row r="195" spans="1:11" outlineLevel="1" x14ac:dyDescent="0.25">
      <c r="A195" s="1">
        <v>6003</v>
      </c>
      <c r="B195" s="1" t="s">
        <v>245</v>
      </c>
      <c r="C195" s="3">
        <v>0.17</v>
      </c>
      <c r="D195" s="3">
        <v>0</v>
      </c>
      <c r="E195" s="12">
        <v>0</v>
      </c>
      <c r="F195" s="46">
        <f t="shared" si="53"/>
        <v>0</v>
      </c>
      <c r="G195" s="3">
        <v>0</v>
      </c>
      <c r="H195" s="3">
        <f t="shared" si="55"/>
        <v>0</v>
      </c>
      <c r="I195" s="18">
        <f t="shared" si="54"/>
        <v>0</v>
      </c>
      <c r="J195" s="3">
        <v>0</v>
      </c>
    </row>
    <row r="196" spans="1:11" outlineLevel="1" x14ac:dyDescent="0.25">
      <c r="A196" s="1">
        <v>6010</v>
      </c>
      <c r="B196" s="1" t="s">
        <v>246</v>
      </c>
      <c r="C196" s="3">
        <v>0</v>
      </c>
      <c r="D196" s="3">
        <v>0</v>
      </c>
      <c r="E196" s="12">
        <v>0</v>
      </c>
      <c r="F196" s="46">
        <f t="shared" si="53"/>
        <v>0</v>
      </c>
      <c r="G196" s="3">
        <v>0</v>
      </c>
      <c r="H196" s="3">
        <f t="shared" si="55"/>
        <v>0</v>
      </c>
      <c r="I196" s="18">
        <f t="shared" si="54"/>
        <v>0</v>
      </c>
      <c r="J196" s="3">
        <v>0</v>
      </c>
    </row>
    <row r="197" spans="1:11" outlineLevel="1" x14ac:dyDescent="0.25">
      <c r="A197" s="1">
        <v>6015</v>
      </c>
      <c r="B197" s="1" t="s">
        <v>200</v>
      </c>
      <c r="C197" s="3">
        <v>-358.14</v>
      </c>
      <c r="D197" s="3">
        <v>0</v>
      </c>
      <c r="E197" s="12">
        <v>0</v>
      </c>
      <c r="F197" s="46">
        <f t="shared" si="53"/>
        <v>0</v>
      </c>
      <c r="G197" s="3">
        <v>0</v>
      </c>
      <c r="H197" s="3">
        <f t="shared" si="55"/>
        <v>0</v>
      </c>
      <c r="I197" s="18">
        <f t="shared" si="54"/>
        <v>0</v>
      </c>
      <c r="J197" s="3">
        <v>0</v>
      </c>
    </row>
    <row r="198" spans="1:11" ht="14.4" thickBot="1" x14ac:dyDescent="0.3">
      <c r="A198" s="2" t="s">
        <v>9</v>
      </c>
      <c r="B198" s="2"/>
      <c r="C198" s="4">
        <f>SUM(C193:C197)</f>
        <v>14854.51</v>
      </c>
      <c r="D198" s="4">
        <f>SUM(D193:D197)</f>
        <v>26000</v>
      </c>
      <c r="E198" s="13">
        <f t="shared" ref="E198:J198" si="56">SUM(E193:E197)</f>
        <v>17200</v>
      </c>
      <c r="F198" s="47">
        <f>SUM(F193:F197)</f>
        <v>8800</v>
      </c>
      <c r="G198" s="4">
        <f t="shared" si="56"/>
        <v>9243.58</v>
      </c>
      <c r="H198" s="4">
        <f t="shared" si="56"/>
        <v>-7956.42</v>
      </c>
      <c r="I198" s="19">
        <f t="shared" si="56"/>
        <v>-7956.42</v>
      </c>
      <c r="J198" s="4">
        <f t="shared" si="56"/>
        <v>25000</v>
      </c>
    </row>
    <row r="199" spans="1:11" x14ac:dyDescent="0.25">
      <c r="A199" s="2"/>
      <c r="B199" s="2"/>
      <c r="C199" s="6"/>
      <c r="D199" s="6"/>
      <c r="E199" s="14"/>
      <c r="F199" s="49"/>
      <c r="G199" s="6"/>
      <c r="H199" s="6"/>
      <c r="I199" s="20"/>
      <c r="J199" s="6"/>
    </row>
    <row r="200" spans="1:11" x14ac:dyDescent="0.25">
      <c r="A200" s="1" t="s">
        <v>44</v>
      </c>
      <c r="E200" s="11"/>
      <c r="F200" s="45"/>
      <c r="I200" s="17"/>
    </row>
    <row r="201" spans="1:11" outlineLevel="1" x14ac:dyDescent="0.25">
      <c r="A201" s="1">
        <v>602</v>
      </c>
      <c r="B201" s="1" t="s">
        <v>202</v>
      </c>
      <c r="E201" s="11"/>
      <c r="F201" s="45"/>
      <c r="I201" s="17"/>
    </row>
    <row r="202" spans="1:11" outlineLevel="2" x14ac:dyDescent="0.25">
      <c r="A202" s="1" t="s">
        <v>247</v>
      </c>
      <c r="B202" s="1" t="s">
        <v>248</v>
      </c>
      <c r="C202" s="3">
        <v>12.43</v>
      </c>
      <c r="D202" s="3">
        <v>1500</v>
      </c>
      <c r="E202" s="12">
        <v>1377.86</v>
      </c>
      <c r="F202" s="46">
        <f t="shared" ref="F202:F206" si="57">SUM(D202-E202)</f>
        <v>122.1400000000001</v>
      </c>
      <c r="G202" s="3">
        <v>1377.86</v>
      </c>
      <c r="H202" s="3">
        <f>SUM(E202-G202)</f>
        <v>0</v>
      </c>
      <c r="I202" s="18">
        <f t="shared" ref="I202:I206" si="58">SUM(E202-G202)</f>
        <v>0</v>
      </c>
      <c r="J202" s="3">
        <v>1500</v>
      </c>
      <c r="K202" s="1" t="s">
        <v>249</v>
      </c>
    </row>
    <row r="203" spans="1:11" outlineLevel="2" x14ac:dyDescent="0.25">
      <c r="A203" s="1" t="s">
        <v>250</v>
      </c>
      <c r="B203" s="1" t="s">
        <v>251</v>
      </c>
      <c r="C203" s="3">
        <v>999.78</v>
      </c>
      <c r="D203" s="3">
        <v>1200</v>
      </c>
      <c r="E203" s="12">
        <v>1000</v>
      </c>
      <c r="F203" s="46">
        <f t="shared" si="57"/>
        <v>200</v>
      </c>
      <c r="G203" s="3">
        <v>502.22</v>
      </c>
      <c r="H203" s="3">
        <f t="shared" ref="H203:H206" si="59">SUM(E203-G203)</f>
        <v>497.78</v>
      </c>
      <c r="I203" s="18">
        <f t="shared" si="58"/>
        <v>497.78</v>
      </c>
      <c r="J203" s="3">
        <v>1200</v>
      </c>
    </row>
    <row r="204" spans="1:11" outlineLevel="2" x14ac:dyDescent="0.25">
      <c r="A204" s="1" t="s">
        <v>252</v>
      </c>
      <c r="B204" s="1" t="s">
        <v>209</v>
      </c>
      <c r="C204" s="3">
        <v>2057.5300000000002</v>
      </c>
      <c r="D204" s="3">
        <v>2500</v>
      </c>
      <c r="E204" s="12">
        <v>2200</v>
      </c>
      <c r="F204" s="46">
        <f t="shared" si="57"/>
        <v>300</v>
      </c>
      <c r="G204" s="3">
        <v>690.82</v>
      </c>
      <c r="H204" s="3">
        <f t="shared" si="59"/>
        <v>1509.1799999999998</v>
      </c>
      <c r="I204" s="18">
        <f t="shared" si="58"/>
        <v>1509.1799999999998</v>
      </c>
      <c r="J204" s="3">
        <v>2500</v>
      </c>
    </row>
    <row r="205" spans="1:11" outlineLevel="2" x14ac:dyDescent="0.25">
      <c r="A205" s="1" t="s">
        <v>253</v>
      </c>
      <c r="B205" s="1" t="s">
        <v>211</v>
      </c>
      <c r="C205" s="3">
        <v>926.49</v>
      </c>
      <c r="D205" s="3">
        <v>1800</v>
      </c>
      <c r="E205" s="12">
        <v>1800</v>
      </c>
      <c r="F205" s="46">
        <f t="shared" si="57"/>
        <v>0</v>
      </c>
      <c r="G205" s="3">
        <v>707.07</v>
      </c>
      <c r="H205" s="3">
        <f t="shared" si="59"/>
        <v>1092.9299999999998</v>
      </c>
      <c r="I205" s="18">
        <f t="shared" si="58"/>
        <v>1092.9299999999998</v>
      </c>
      <c r="J205" s="3">
        <v>2000</v>
      </c>
      <c r="K205" s="1" t="s">
        <v>254</v>
      </c>
    </row>
    <row r="206" spans="1:11" outlineLevel="2" x14ac:dyDescent="0.25">
      <c r="A206" s="1" t="s">
        <v>255</v>
      </c>
      <c r="B206" s="1" t="s">
        <v>122</v>
      </c>
      <c r="C206" s="3">
        <v>1865.8</v>
      </c>
      <c r="D206" s="3">
        <v>2400</v>
      </c>
      <c r="E206" s="12">
        <v>1896.2</v>
      </c>
      <c r="F206" s="46">
        <f t="shared" si="57"/>
        <v>503.79999999999995</v>
      </c>
      <c r="G206" s="3">
        <v>1516.2</v>
      </c>
      <c r="H206" s="3">
        <f t="shared" si="59"/>
        <v>380</v>
      </c>
      <c r="I206" s="18">
        <f t="shared" si="58"/>
        <v>380</v>
      </c>
      <c r="J206" s="3">
        <v>2000</v>
      </c>
      <c r="K206" s="1" t="s">
        <v>256</v>
      </c>
    </row>
    <row r="207" spans="1:11" ht="14.4" outlineLevel="1" thickBot="1" x14ac:dyDescent="0.3">
      <c r="A207" s="2">
        <v>602</v>
      </c>
      <c r="B207" s="2" t="s">
        <v>54</v>
      </c>
      <c r="C207" s="4">
        <f>SUM(C202:C206)</f>
        <v>5862.0300000000007</v>
      </c>
      <c r="D207" s="4">
        <f>SUM(D202:D206)</f>
        <v>9400</v>
      </c>
      <c r="E207" s="13">
        <f>SUM(E202:E206)</f>
        <v>8274.06</v>
      </c>
      <c r="F207" s="47">
        <f>SUM(F202:F206)</f>
        <v>1125.94</v>
      </c>
      <c r="G207" s="4">
        <f t="shared" ref="G207:J207" si="60">SUM(G202:G206)</f>
        <v>4794.17</v>
      </c>
      <c r="H207" s="4">
        <f t="shared" si="60"/>
        <v>3479.8899999999994</v>
      </c>
      <c r="I207" s="19">
        <f t="shared" si="60"/>
        <v>3479.8899999999994</v>
      </c>
      <c r="J207" s="4">
        <f t="shared" si="60"/>
        <v>9200</v>
      </c>
    </row>
    <row r="208" spans="1:11" outlineLevel="1" x14ac:dyDescent="0.25">
      <c r="A208" s="2"/>
      <c r="B208" s="2"/>
      <c r="C208" s="6"/>
      <c r="D208" s="6"/>
      <c r="E208" s="14"/>
      <c r="F208" s="49"/>
      <c r="G208" s="6"/>
      <c r="H208" s="6"/>
      <c r="I208" s="20"/>
      <c r="J208" s="6"/>
    </row>
    <row r="209" spans="1:11" outlineLevel="1" x14ac:dyDescent="0.25">
      <c r="A209" s="1">
        <v>603</v>
      </c>
      <c r="B209" s="1" t="s">
        <v>214</v>
      </c>
      <c r="C209" s="3"/>
      <c r="D209" s="3"/>
      <c r="E209" s="12"/>
      <c r="F209" s="46"/>
      <c r="G209" s="3"/>
      <c r="H209" s="3"/>
      <c r="I209" s="18"/>
      <c r="J209" s="3"/>
    </row>
    <row r="210" spans="1:11" outlineLevel="2" x14ac:dyDescent="0.25">
      <c r="A210" s="1" t="s">
        <v>257</v>
      </c>
      <c r="B210" s="3" t="s">
        <v>186</v>
      </c>
      <c r="C210" s="3">
        <v>1020.89</v>
      </c>
      <c r="D210" s="3">
        <v>2500</v>
      </c>
      <c r="E210" s="12">
        <v>1000</v>
      </c>
      <c r="F210" s="46">
        <f t="shared" ref="F210:F219" si="61">SUM(D210-E210)</f>
        <v>1500</v>
      </c>
      <c r="G210" s="3">
        <v>786</v>
      </c>
      <c r="H210" s="3">
        <f>SUM(E210-G210)</f>
        <v>214</v>
      </c>
      <c r="I210" s="18">
        <f t="shared" ref="I210:I219" si="62">SUM(E210-G210)</f>
        <v>214</v>
      </c>
      <c r="J210" s="3">
        <v>2500</v>
      </c>
    </row>
    <row r="211" spans="1:11" outlineLevel="2" x14ac:dyDescent="0.25">
      <c r="A211" s="1" t="s">
        <v>258</v>
      </c>
      <c r="B211" s="1" t="s">
        <v>218</v>
      </c>
      <c r="C211" s="3">
        <v>1230.83</v>
      </c>
      <c r="D211" s="3">
        <v>500</v>
      </c>
      <c r="E211" s="12">
        <v>500</v>
      </c>
      <c r="F211" s="46">
        <f t="shared" si="61"/>
        <v>0</v>
      </c>
      <c r="G211" s="3">
        <v>0</v>
      </c>
      <c r="H211" s="3">
        <f t="shared" ref="H211:H219" si="63">SUM(E211-G211)</f>
        <v>500</v>
      </c>
      <c r="I211" s="18">
        <f t="shared" si="62"/>
        <v>500</v>
      </c>
      <c r="J211" s="3">
        <v>750</v>
      </c>
    </row>
    <row r="212" spans="1:11" outlineLevel="2" x14ac:dyDescent="0.25">
      <c r="A212" s="1" t="s">
        <v>259</v>
      </c>
      <c r="B212" s="1" t="s">
        <v>220</v>
      </c>
      <c r="C212" s="3">
        <v>2907.81</v>
      </c>
      <c r="D212" s="3">
        <v>4000</v>
      </c>
      <c r="E212" s="12">
        <v>3250</v>
      </c>
      <c r="F212" s="46">
        <f t="shared" si="61"/>
        <v>750</v>
      </c>
      <c r="G212" s="3">
        <v>2204.79</v>
      </c>
      <c r="H212" s="3">
        <f t="shared" si="63"/>
        <v>1045.21</v>
      </c>
      <c r="I212" s="18">
        <f t="shared" si="62"/>
        <v>1045.21</v>
      </c>
      <c r="J212" s="3">
        <v>4000</v>
      </c>
      <c r="K212" s="7"/>
    </row>
    <row r="213" spans="1:11" outlineLevel="2" x14ac:dyDescent="0.25">
      <c r="A213" s="1" t="s">
        <v>260</v>
      </c>
      <c r="B213" s="1" t="s">
        <v>222</v>
      </c>
      <c r="C213" s="3">
        <v>313.95999999999998</v>
      </c>
      <c r="D213" s="3">
        <v>500</v>
      </c>
      <c r="E213" s="12">
        <v>500</v>
      </c>
      <c r="F213" s="46">
        <f t="shared" si="61"/>
        <v>0</v>
      </c>
      <c r="G213" s="3">
        <v>246.04</v>
      </c>
      <c r="H213" s="3">
        <f t="shared" si="63"/>
        <v>253.96</v>
      </c>
      <c r="I213" s="18">
        <f t="shared" si="62"/>
        <v>253.96</v>
      </c>
      <c r="J213" s="3">
        <v>500</v>
      </c>
      <c r="K213" s="3"/>
    </row>
    <row r="214" spans="1:11" outlineLevel="2" x14ac:dyDescent="0.25">
      <c r="A214" s="1" t="s">
        <v>261</v>
      </c>
      <c r="B214" s="1" t="s">
        <v>224</v>
      </c>
      <c r="C214" s="3">
        <v>0</v>
      </c>
      <c r="D214" s="3">
        <v>250</v>
      </c>
      <c r="E214" s="12">
        <v>0</v>
      </c>
      <c r="F214" s="46">
        <f t="shared" si="61"/>
        <v>250</v>
      </c>
      <c r="G214" s="3">
        <v>0</v>
      </c>
      <c r="H214" s="3">
        <f t="shared" si="63"/>
        <v>0</v>
      </c>
      <c r="I214" s="18">
        <f t="shared" si="62"/>
        <v>0</v>
      </c>
      <c r="J214" s="3">
        <v>250</v>
      </c>
    </row>
    <row r="215" spans="1:11" outlineLevel="2" x14ac:dyDescent="0.25">
      <c r="A215" s="1" t="s">
        <v>262</v>
      </c>
      <c r="B215" s="1" t="s">
        <v>227</v>
      </c>
      <c r="C215" s="3">
        <v>642.04999999999995</v>
      </c>
      <c r="D215" s="3">
        <v>750</v>
      </c>
      <c r="E215" s="12">
        <v>500</v>
      </c>
      <c r="F215" s="46">
        <f t="shared" si="61"/>
        <v>250</v>
      </c>
      <c r="G215" s="3">
        <v>215.12</v>
      </c>
      <c r="H215" s="3">
        <f t="shared" si="63"/>
        <v>284.88</v>
      </c>
      <c r="I215" s="18">
        <f t="shared" si="62"/>
        <v>284.88</v>
      </c>
      <c r="J215" s="3">
        <v>750</v>
      </c>
      <c r="K215" s="1" t="s">
        <v>263</v>
      </c>
    </row>
    <row r="216" spans="1:11" outlineLevel="2" x14ac:dyDescent="0.25">
      <c r="A216" s="1" t="s">
        <v>264</v>
      </c>
      <c r="B216" s="1" t="s">
        <v>70</v>
      </c>
      <c r="C216" s="3">
        <v>0</v>
      </c>
      <c r="D216" s="3">
        <v>0</v>
      </c>
      <c r="E216" s="12">
        <v>0</v>
      </c>
      <c r="F216" s="46">
        <f t="shared" si="61"/>
        <v>0</v>
      </c>
      <c r="G216" s="3">
        <v>0</v>
      </c>
      <c r="H216" s="3">
        <f t="shared" si="63"/>
        <v>0</v>
      </c>
      <c r="I216" s="18">
        <f t="shared" si="62"/>
        <v>0</v>
      </c>
      <c r="J216" s="3">
        <v>0</v>
      </c>
    </row>
    <row r="217" spans="1:11" outlineLevel="2" x14ac:dyDescent="0.25">
      <c r="A217" s="1" t="s">
        <v>265</v>
      </c>
      <c r="B217" s="1" t="s">
        <v>109</v>
      </c>
      <c r="C217" s="3">
        <v>0</v>
      </c>
      <c r="D217" s="3">
        <v>0</v>
      </c>
      <c r="E217" s="12">
        <v>0</v>
      </c>
      <c r="F217" s="46">
        <f t="shared" si="61"/>
        <v>0</v>
      </c>
      <c r="G217" s="3">
        <v>0</v>
      </c>
      <c r="H217" s="3">
        <f t="shared" si="63"/>
        <v>0</v>
      </c>
      <c r="I217" s="18">
        <f t="shared" si="62"/>
        <v>0</v>
      </c>
      <c r="J217" s="3">
        <v>0</v>
      </c>
    </row>
    <row r="218" spans="1:11" outlineLevel="2" x14ac:dyDescent="0.25">
      <c r="A218" s="1" t="s">
        <v>266</v>
      </c>
      <c r="B218" s="1" t="s">
        <v>267</v>
      </c>
      <c r="C218" s="3">
        <v>1707.46</v>
      </c>
      <c r="D218" s="3">
        <v>500</v>
      </c>
      <c r="E218" s="12">
        <v>0</v>
      </c>
      <c r="F218" s="46">
        <f t="shared" si="61"/>
        <v>500</v>
      </c>
      <c r="G218" s="3">
        <v>0</v>
      </c>
      <c r="H218" s="3">
        <f t="shared" si="63"/>
        <v>0</v>
      </c>
      <c r="I218" s="18">
        <f t="shared" si="62"/>
        <v>0</v>
      </c>
      <c r="J218" s="3">
        <v>500</v>
      </c>
    </row>
    <row r="219" spans="1:11" outlineLevel="2" x14ac:dyDescent="0.25">
      <c r="A219" s="1" t="s">
        <v>268</v>
      </c>
      <c r="B219" s="1" t="s">
        <v>120</v>
      </c>
      <c r="C219" s="3">
        <v>0</v>
      </c>
      <c r="D219" s="3">
        <v>0</v>
      </c>
      <c r="E219" s="12">
        <v>0</v>
      </c>
      <c r="F219" s="46">
        <f t="shared" si="61"/>
        <v>0</v>
      </c>
      <c r="G219" s="3">
        <v>0</v>
      </c>
      <c r="H219" s="3">
        <f t="shared" si="63"/>
        <v>0</v>
      </c>
      <c r="I219" s="18">
        <f t="shared" si="62"/>
        <v>0</v>
      </c>
      <c r="J219" s="3">
        <v>0</v>
      </c>
    </row>
    <row r="220" spans="1:11" ht="14.4" outlineLevel="1" thickBot="1" x14ac:dyDescent="0.3">
      <c r="A220" s="2">
        <v>603</v>
      </c>
      <c r="B220" s="2" t="s">
        <v>54</v>
      </c>
      <c r="C220" s="4">
        <f>SUM(C210:C219)</f>
        <v>7823</v>
      </c>
      <c r="D220" s="4">
        <f t="shared" ref="D220:J220" si="64">SUM(D210:D219)</f>
        <v>9000</v>
      </c>
      <c r="E220" s="13">
        <f t="shared" si="64"/>
        <v>5750</v>
      </c>
      <c r="F220" s="47">
        <f>SUM(F210:F219)</f>
        <v>3250</v>
      </c>
      <c r="G220" s="4">
        <f t="shared" si="64"/>
        <v>3451.95</v>
      </c>
      <c r="H220" s="4">
        <f t="shared" si="64"/>
        <v>2298.0500000000002</v>
      </c>
      <c r="I220" s="19">
        <f t="shared" si="64"/>
        <v>2298.0500000000002</v>
      </c>
      <c r="J220" s="4">
        <f t="shared" si="64"/>
        <v>9250</v>
      </c>
    </row>
    <row r="221" spans="1:11" outlineLevel="1" x14ac:dyDescent="0.25">
      <c r="C221" s="5"/>
      <c r="D221" s="5"/>
      <c r="E221" s="15"/>
      <c r="F221" s="48"/>
      <c r="G221" s="5"/>
      <c r="H221" s="5"/>
      <c r="I221" s="21"/>
      <c r="J221" s="5"/>
    </row>
    <row r="222" spans="1:11" outlineLevel="1" x14ac:dyDescent="0.25">
      <c r="A222" s="1">
        <v>604</v>
      </c>
      <c r="B222" s="1" t="s">
        <v>269</v>
      </c>
      <c r="C222" s="3">
        <v>0</v>
      </c>
      <c r="D222" s="3">
        <v>500</v>
      </c>
      <c r="E222" s="12">
        <v>0</v>
      </c>
      <c r="F222" s="46">
        <f t="shared" ref="F222:F223" si="65">SUM(D222-E222)</f>
        <v>500</v>
      </c>
      <c r="G222" s="3">
        <v>0</v>
      </c>
      <c r="H222" s="3">
        <f>SUM(E222-G222)</f>
        <v>0</v>
      </c>
      <c r="I222" s="18">
        <f t="shared" ref="I222:I223" si="66">SUM(E222-G222)</f>
        <v>0</v>
      </c>
      <c r="J222" s="3">
        <v>500</v>
      </c>
    </row>
    <row r="223" spans="1:11" outlineLevel="1" x14ac:dyDescent="0.25">
      <c r="A223" s="1">
        <v>605</v>
      </c>
      <c r="B223" s="1" t="s">
        <v>270</v>
      </c>
      <c r="C223" s="3">
        <v>0</v>
      </c>
      <c r="D223" s="3">
        <v>0</v>
      </c>
      <c r="E223" s="12">
        <v>0</v>
      </c>
      <c r="F223" s="46">
        <f t="shared" si="65"/>
        <v>0</v>
      </c>
      <c r="G223" s="3">
        <v>0</v>
      </c>
      <c r="H223" s="3">
        <f>SUM(E223-G223)</f>
        <v>0</v>
      </c>
      <c r="I223" s="18">
        <f t="shared" si="66"/>
        <v>0</v>
      </c>
      <c r="J223" s="3">
        <v>5000</v>
      </c>
    </row>
    <row r="224" spans="1:11" ht="14.4" thickBot="1" x14ac:dyDescent="0.3">
      <c r="A224" s="2" t="s">
        <v>10</v>
      </c>
      <c r="B224" s="2"/>
      <c r="C224" s="4">
        <f>SUM(C207+C220+C222+C223)</f>
        <v>13685.03</v>
      </c>
      <c r="D224" s="4">
        <f>SUM(D207+D220+D222+D223)</f>
        <v>18900</v>
      </c>
      <c r="E224" s="13">
        <f>SUM(E207+E220+E222+E223)</f>
        <v>14024.06</v>
      </c>
      <c r="F224" s="47">
        <f>SUM(F207+F220+F222+F223)</f>
        <v>4875.9400000000005</v>
      </c>
      <c r="G224" s="4">
        <f t="shared" ref="G224:J224" si="67">SUM(G207+G220+G222+G223)</f>
        <v>8246.119999999999</v>
      </c>
      <c r="H224" s="4">
        <f t="shared" si="67"/>
        <v>5777.94</v>
      </c>
      <c r="I224" s="19">
        <f t="shared" si="67"/>
        <v>5777.94</v>
      </c>
      <c r="J224" s="4">
        <f t="shared" si="67"/>
        <v>23950</v>
      </c>
    </row>
    <row r="232" spans="3:10" x14ac:dyDescent="0.25">
      <c r="C232" s="3"/>
      <c r="D232" s="3"/>
      <c r="E232" s="3"/>
      <c r="F232" s="3"/>
      <c r="G232" s="3"/>
      <c r="H232" s="3"/>
      <c r="I232" s="3"/>
      <c r="J232" s="3"/>
    </row>
    <row r="233" spans="3:10" x14ac:dyDescent="0.25">
      <c r="C233" s="3"/>
      <c r="D233" s="3"/>
      <c r="E233" s="3"/>
      <c r="F233" s="3"/>
      <c r="G233" s="3"/>
      <c r="H233" s="3"/>
      <c r="I233" s="3"/>
      <c r="J233" s="3"/>
    </row>
    <row r="234" spans="3:10" x14ac:dyDescent="0.25">
      <c r="C234" s="3"/>
      <c r="D234" s="3"/>
      <c r="E234" s="3"/>
      <c r="F234" s="3"/>
      <c r="G234" s="3"/>
      <c r="H234" s="3"/>
      <c r="I234" s="3"/>
      <c r="J234" s="3"/>
    </row>
  </sheetData>
  <dataConsolidate/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0b8197-61f2-44b7-8016-808254bb6dab">
      <UserInfo>
        <DisplayName>Council Members</DisplayName>
        <AccountId>38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40DAA6DEE87409AC3ADF56F347FA4" ma:contentTypeVersion="12" ma:contentTypeDescription="Create a new document." ma:contentTypeScope="" ma:versionID="20a4dfae39e19fa22635bd156c43134f">
  <xsd:schema xmlns:xsd="http://www.w3.org/2001/XMLSchema" xmlns:xs="http://www.w3.org/2001/XMLSchema" xmlns:p="http://schemas.microsoft.com/office/2006/metadata/properties" xmlns:ns2="26542d1d-0bb6-4bc2-a23f-d9274360e01b" xmlns:ns3="6e0b8197-61f2-44b7-8016-808254bb6dab" targetNamespace="http://schemas.microsoft.com/office/2006/metadata/properties" ma:root="true" ma:fieldsID="33e3bc05b1686d219a91c46892915b9b" ns2:_="" ns3:_="">
    <xsd:import namespace="26542d1d-0bb6-4bc2-a23f-d9274360e01b"/>
    <xsd:import namespace="6e0b8197-61f2-44b7-8016-808254bb6d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2d1d-0bb6-4bc2-a23f-d9274360e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b8197-61f2-44b7-8016-808254bb6da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242494-EC57-4C45-B3B8-C3C6E234D1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8B8574-E114-484A-8942-1722E5B0161B}">
  <ds:schemaRefs>
    <ds:schemaRef ds:uri="http://schemas.microsoft.com/office/2006/metadata/properties"/>
    <ds:schemaRef ds:uri="http://schemas.microsoft.com/office/infopath/2007/PartnerControls"/>
    <ds:schemaRef ds:uri="6e0b8197-61f2-44b7-8016-808254bb6dab"/>
  </ds:schemaRefs>
</ds:datastoreItem>
</file>

<file path=customXml/itemProps3.xml><?xml version="1.0" encoding="utf-8"?>
<ds:datastoreItem xmlns:ds="http://schemas.openxmlformats.org/officeDocument/2006/customXml" ds:itemID="{8CE932AD-CB2C-4C0B-9218-D59410019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42d1d-0bb6-4bc2-a23f-d9274360e01b"/>
    <ds:schemaRef ds:uri="6e0b8197-61f2-44b7-8016-808254bb6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Details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Sam.Heynes</dc:creator>
  <cp:keywords/>
  <dc:description/>
  <cp:lastModifiedBy>Sam Heynes</cp:lastModifiedBy>
  <cp:revision/>
  <cp:lastPrinted>2020-12-11T13:23:50Z</cp:lastPrinted>
  <dcterms:created xsi:type="dcterms:W3CDTF">2020-06-02T09:20:53Z</dcterms:created>
  <dcterms:modified xsi:type="dcterms:W3CDTF">2020-12-22T16:07:52Z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0x010100F0740DAA6DEE87409AC3ADF56F347FA4</vt:lpwstr>
  </property>
</Properties>
</file>