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5-26/25.05.01/"/>
    </mc:Choice>
  </mc:AlternateContent>
  <xr:revisionPtr revIDLastSave="418" documentId="8_{65BDD710-2A1D-4780-B8F9-D85B6BF14FC0}" xr6:coauthVersionLast="47" xr6:coauthVersionMax="47" xr10:uidLastSave="{299667F6-5B0E-4411-A550-DA00945215CC}"/>
  <bookViews>
    <workbookView xWindow="-120" yWindow="-120" windowWidth="29040" windowHeight="15720" activeTab="4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I18" i="7"/>
  <c r="I17" i="7"/>
  <c r="I19" i="6"/>
  <c r="I18" i="6"/>
  <c r="I21" i="5"/>
  <c r="I7" i="5"/>
  <c r="I56" i="4"/>
  <c r="G14" i="4" l="1"/>
  <c r="J6" i="4"/>
  <c r="J7" i="4" s="1"/>
  <c r="G20" i="4" l="1"/>
  <c r="G7" i="4"/>
  <c r="G54" i="5"/>
  <c r="G23" i="7" l="1"/>
  <c r="G24" i="7"/>
  <c r="G25" i="7"/>
  <c r="G26" i="7"/>
  <c r="G27" i="7"/>
  <c r="G28" i="7"/>
  <c r="G29" i="7"/>
  <c r="G30" i="7"/>
  <c r="G22" i="7"/>
  <c r="G16" i="7"/>
  <c r="G17" i="7"/>
  <c r="G18" i="7"/>
  <c r="G19" i="7"/>
  <c r="G15" i="7"/>
  <c r="G7" i="7"/>
  <c r="G8" i="7"/>
  <c r="G9" i="7"/>
  <c r="G10" i="7"/>
  <c r="G6" i="7"/>
  <c r="G34" i="6"/>
  <c r="G35" i="6"/>
  <c r="G33" i="6"/>
  <c r="G24" i="6"/>
  <c r="G25" i="6"/>
  <c r="G26" i="6"/>
  <c r="G27" i="6"/>
  <c r="G28" i="6"/>
  <c r="G29" i="6"/>
  <c r="G30" i="6"/>
  <c r="G31" i="6"/>
  <c r="G23" i="6"/>
  <c r="G17" i="6"/>
  <c r="G18" i="6"/>
  <c r="G19" i="6"/>
  <c r="G20" i="6"/>
  <c r="G16" i="6"/>
  <c r="G7" i="6"/>
  <c r="G8" i="6"/>
  <c r="G9" i="6"/>
  <c r="G10" i="6"/>
  <c r="G11" i="6"/>
  <c r="G6" i="6"/>
  <c r="G43" i="5"/>
  <c r="G44" i="5"/>
  <c r="G45" i="5"/>
  <c r="G46" i="5"/>
  <c r="G47" i="5"/>
  <c r="G48" i="5"/>
  <c r="G49" i="5"/>
  <c r="G50" i="5"/>
  <c r="G51" i="5"/>
  <c r="G52" i="5"/>
  <c r="G53" i="5"/>
  <c r="G55" i="5"/>
  <c r="G56" i="5"/>
  <c r="G57" i="5"/>
  <c r="G58" i="5"/>
  <c r="G59" i="5"/>
  <c r="G60" i="5"/>
  <c r="G42" i="5"/>
  <c r="G39" i="5"/>
  <c r="G40" i="5"/>
  <c r="G38" i="5"/>
  <c r="G36" i="5"/>
  <c r="G32" i="5"/>
  <c r="G33" i="5"/>
  <c r="G34" i="5"/>
  <c r="G31" i="5"/>
  <c r="G17" i="5"/>
  <c r="G18" i="5"/>
  <c r="G19" i="5"/>
  <c r="G20" i="5"/>
  <c r="G21" i="5"/>
  <c r="G22" i="5"/>
  <c r="G23" i="5"/>
  <c r="G24" i="5"/>
  <c r="G25" i="5"/>
  <c r="G26" i="5"/>
  <c r="G27" i="5"/>
  <c r="G28" i="5"/>
  <c r="G7" i="5"/>
  <c r="G8" i="5"/>
  <c r="G9" i="5"/>
  <c r="G10" i="5"/>
  <c r="G11" i="5"/>
  <c r="G12" i="5"/>
  <c r="G6" i="5"/>
  <c r="G27" i="4" l="1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26" i="4"/>
  <c r="G8" i="4"/>
  <c r="G9" i="4"/>
  <c r="G10" i="4"/>
  <c r="G11" i="4"/>
  <c r="G12" i="4"/>
  <c r="G13" i="4"/>
  <c r="G15" i="4"/>
  <c r="G16" i="4"/>
  <c r="G17" i="4"/>
  <c r="G18" i="4"/>
  <c r="G19" i="4"/>
  <c r="G21" i="4"/>
  <c r="G22" i="4"/>
  <c r="G14" i="2"/>
  <c r="G15" i="2"/>
  <c r="G16" i="2"/>
  <c r="G17" i="2"/>
  <c r="G18" i="2"/>
  <c r="G13" i="2"/>
  <c r="G7" i="2"/>
  <c r="G8" i="2"/>
  <c r="G9" i="2"/>
  <c r="G6" i="2"/>
  <c r="G10" i="3"/>
  <c r="C31" i="7"/>
  <c r="C20" i="7"/>
  <c r="C32" i="6"/>
  <c r="C21" i="6"/>
  <c r="E41" i="5"/>
  <c r="C41" i="5"/>
  <c r="C35" i="5"/>
  <c r="E35" i="5"/>
  <c r="E29" i="5"/>
  <c r="C29" i="5"/>
  <c r="E13" i="5"/>
  <c r="E61" i="4"/>
  <c r="D61" i="4"/>
  <c r="E23" i="4"/>
  <c r="C34" i="7" l="1"/>
  <c r="G10" i="2"/>
  <c r="E61" i="5"/>
  <c r="C36" i="6"/>
  <c r="G33" i="7"/>
  <c r="G32" i="7"/>
  <c r="F61" i="4" l="1"/>
  <c r="D29" i="5" l="1"/>
  <c r="D41" i="5"/>
  <c r="D35" i="5"/>
  <c r="J23" i="4"/>
  <c r="F23" i="4"/>
  <c r="D23" i="4"/>
  <c r="C23" i="4"/>
  <c r="F12" i="6"/>
  <c r="G29" i="5" l="1"/>
  <c r="J61" i="4"/>
  <c r="C61" i="4"/>
  <c r="J12" i="6" l="1"/>
  <c r="E12" i="6"/>
  <c r="D12" i="6"/>
  <c r="C12" i="6"/>
  <c r="C11" i="3" l="1"/>
  <c r="C12" i="3" s="1"/>
  <c r="J7" i="8" l="1"/>
  <c r="J31" i="7" l="1"/>
  <c r="F31" i="7"/>
  <c r="E31" i="7"/>
  <c r="D31" i="7"/>
  <c r="J20" i="7"/>
  <c r="F20" i="7"/>
  <c r="E20" i="7"/>
  <c r="D20" i="7"/>
  <c r="J11" i="7"/>
  <c r="N7" i="8" s="1"/>
  <c r="F11" i="7"/>
  <c r="E11" i="7"/>
  <c r="D11" i="7"/>
  <c r="C11" i="7"/>
  <c r="D32" i="6"/>
  <c r="E32" i="6"/>
  <c r="F32" i="6"/>
  <c r="J32" i="6"/>
  <c r="D21" i="6"/>
  <c r="E21" i="6"/>
  <c r="F21" i="6"/>
  <c r="J21" i="6"/>
  <c r="M7" i="8"/>
  <c r="G11" i="3"/>
  <c r="G12" i="3" s="1"/>
  <c r="E11" i="3"/>
  <c r="E12" i="3" s="1"/>
  <c r="F11" i="3"/>
  <c r="F12" i="3" s="1"/>
  <c r="H11" i="3"/>
  <c r="H12" i="3" s="1"/>
  <c r="J9" i="8" s="1"/>
  <c r="J11" i="8" s="1"/>
  <c r="D11" i="3"/>
  <c r="D12" i="3" s="1"/>
  <c r="K9" i="8"/>
  <c r="F41" i="5"/>
  <c r="J41" i="5"/>
  <c r="F35" i="5"/>
  <c r="J35" i="5"/>
  <c r="F29" i="5"/>
  <c r="J29" i="5"/>
  <c r="J13" i="5"/>
  <c r="L7" i="8" s="1"/>
  <c r="F13" i="5"/>
  <c r="D13" i="5"/>
  <c r="C13" i="5"/>
  <c r="E36" i="6" l="1"/>
  <c r="J36" i="6"/>
  <c r="M9" i="8" s="1"/>
  <c r="M11" i="8" s="1"/>
  <c r="D36" i="6"/>
  <c r="C61" i="5"/>
  <c r="G23" i="4"/>
  <c r="F36" i="6"/>
  <c r="F34" i="7"/>
  <c r="J61" i="5"/>
  <c r="L9" i="8" s="1"/>
  <c r="L11" i="8" s="1"/>
  <c r="D61" i="5"/>
  <c r="F61" i="5"/>
  <c r="G12" i="6"/>
  <c r="D34" i="7"/>
  <c r="E51" i="7"/>
  <c r="G32" i="6"/>
  <c r="E34" i="7"/>
  <c r="J34" i="7"/>
  <c r="N9" i="8" s="1"/>
  <c r="N11" i="8" s="1"/>
  <c r="G11" i="7"/>
  <c r="G31" i="7"/>
  <c r="G20" i="7"/>
  <c r="G21" i="6"/>
  <c r="G35" i="5"/>
  <c r="G41" i="5"/>
  <c r="B7" i="8"/>
  <c r="D10" i="2"/>
  <c r="E10" i="2"/>
  <c r="D7" i="8" s="1"/>
  <c r="F10" i="2"/>
  <c r="H10" i="2"/>
  <c r="I7" i="8" s="1"/>
  <c r="D19" i="2"/>
  <c r="E19" i="2"/>
  <c r="F19" i="2"/>
  <c r="H19" i="2"/>
  <c r="I9" i="8" s="1"/>
  <c r="D9" i="8" l="1"/>
  <c r="E9" i="8"/>
  <c r="G36" i="6"/>
  <c r="G61" i="5"/>
  <c r="G61" i="4"/>
  <c r="C9" i="8"/>
  <c r="I11" i="8"/>
  <c r="B9" i="8"/>
  <c r="C7" i="8"/>
  <c r="G7" i="8"/>
  <c r="K7" i="8"/>
  <c r="K11" i="8" s="1"/>
  <c r="E7" i="8"/>
  <c r="G9" i="8"/>
  <c r="G34" i="7"/>
  <c r="G13" i="5"/>
  <c r="G11" i="8" l="1"/>
  <c r="K7" i="4" s="1"/>
  <c r="B11" i="8"/>
  <c r="C11" i="8"/>
  <c r="D11" i="8"/>
  <c r="E11" i="8"/>
  <c r="G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tc={BED7E446-F32F-46B6-9B56-8592FD6F3DB7}</author>
  </authors>
  <commentList>
    <comment ref="L56" authorId="0" shapeId="0" xr:uid="{BED7E446-F32F-46B6-9B56-8592FD6F3DB7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SH, added KW, +£4400 NI + £10000 for potential pay rises and increased hours</t>
      </text>
    </comment>
  </commentList>
</comments>
</file>

<file path=xl/sharedStrings.xml><?xml version="1.0" encoding="utf-8"?>
<sst xmlns="http://schemas.openxmlformats.org/spreadsheetml/2006/main" count="788" uniqueCount="404">
  <si>
    <t>Roads &amp; Traffic Committee</t>
  </si>
  <si>
    <t>Income</t>
  </si>
  <si>
    <t>Expenditure</t>
  </si>
  <si>
    <t>Planning Committee</t>
  </si>
  <si>
    <t>Finance &amp; General Purposes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</si>
  <si>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</si>
  <si>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</si>
  <si>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</si>
  <si>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</si>
  <si>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</si>
  <si>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</si>
  <si>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</si>
  <si>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</si>
  <si>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</si>
  <si>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</si>
  <si>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</si>
  <si>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</si>
  <si>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</si>
  <si>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</si>
  <si>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</si>
  <si>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</si>
  <si>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</si>
  <si>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</si>
  <si>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</si>
  <si>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</si>
  <si>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</si>
  <si>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</si>
  <si>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</si>
  <si>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</si>
  <si>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</si>
  <si>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</si>
  <si>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</si>
  <si>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</si>
  <si>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</si>
  <si>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</si>
  <si>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</si>
  <si>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</si>
  <si>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</si>
  <si>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</si>
  <si>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</si>
  <si>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</si>
  <si>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</si>
  <si>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</si>
  <si>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</si>
  <si>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</si>
  <si>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</si>
  <si>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</si>
  <si>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</si>
  <si>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</si>
  <si>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</si>
  <si>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</si>
  <si>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</si>
  <si>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</si>
  <si>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</si>
  <si>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</si>
  <si>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</si>
  <si>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</si>
  <si>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</si>
  <si>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</si>
  <si>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</si>
  <si>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</si>
  <si>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</si>
  <si>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</si>
  <si>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</si>
  <si>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</si>
  <si>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</si>
  <si>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</si>
  <si>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</si>
  <si>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</si>
  <si>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</si>
  <si>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</si>
  <si>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</si>
  <si>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</si>
  <si>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</si>
  <si>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</si>
  <si>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</si>
  <si>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</si>
  <si>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</si>
  <si>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</si>
  <si>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300/13</t>
  </si>
  <si>
    <t>Burials</t>
  </si>
  <si>
    <t>300/15</t>
  </si>
  <si>
    <t>Allotments</t>
  </si>
  <si>
    <t>301/1</t>
  </si>
  <si>
    <t>301/4</t>
  </si>
  <si>
    <t>General Maintenance</t>
  </si>
  <si>
    <t>NSALG Membership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</si>
  <si>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</si>
  <si>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</si>
  <si>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</si>
  <si>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</si>
  <si>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</si>
  <si>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</si>
  <si>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</si>
  <si>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</si>
  <si>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</si>
  <si>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</si>
  <si>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</si>
  <si>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</si>
  <si>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</si>
  <si>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</si>
  <si>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</si>
  <si>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</si>
  <si>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</si>
  <si>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</si>
  <si>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</si>
  <si>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</si>
  <si>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</si>
  <si>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</si>
  <si>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</si>
  <si>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</si>
  <si>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</si>
  <si>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</si>
  <si>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</si>
  <si>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</si>
  <si>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</si>
  <si>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</si>
  <si>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</si>
  <si>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</si>
  <si>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</si>
  <si>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</si>
  <si>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</si>
  <si>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</si>
  <si>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</si>
  <si>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</si>
  <si>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</si>
  <si>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</si>
  <si>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</si>
  <si>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</si>
  <si>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</si>
  <si>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</si>
  <si>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</si>
  <si>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</si>
  <si>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</si>
  <si>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</si>
  <si>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</si>
  <si>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</si>
  <si>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</si>
  <si>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</si>
  <si>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</si>
  <si>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</si>
  <si>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</si>
  <si>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</si>
  <si>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</si>
  <si>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</si>
  <si>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</si>
  <si>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</si>
  <si>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</si>
  <si>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</si>
  <si>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</si>
  <si>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</si>
  <si>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</si>
  <si>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</si>
  <si>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</si>
  <si>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</si>
  <si>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</si>
  <si>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</si>
  <si>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</si>
  <si>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</si>
  <si>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</si>
  <si>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</si>
  <si>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</si>
  <si>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</si>
  <si>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</si>
  <si>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</si>
  <si>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</si>
  <si>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</si>
  <si>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</si>
  <si>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</si>
  <si>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</si>
  <si>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</si>
  <si>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</si>
  <si>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</si>
  <si>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</si>
  <si>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</si>
  <si>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</si>
  <si>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</si>
  <si>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</si>
  <si>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Footpath Maintenance (Twittens)</t>
  </si>
  <si>
    <t>R&amp;T</t>
  </si>
  <si>
    <t xml:space="preserve">Planning </t>
  </si>
  <si>
    <t>F&amp;GP</t>
  </si>
  <si>
    <t>QH</t>
  </si>
  <si>
    <t>CVH</t>
  </si>
  <si>
    <t>PAT Test Machine Hire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</si>
  <si>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</si>
  <si>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</si>
  <si>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</si>
  <si>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</si>
  <si>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</si>
  <si>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</si>
  <si>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</si>
  <si>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</si>
  <si>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</si>
  <si>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</si>
  <si>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2024/25</t>
  </si>
  <si>
    <t>Climate Change Activities</t>
  </si>
  <si>
    <t>Cuckfield Calendar</t>
  </si>
  <si>
    <t>Instant Savings A/c Interest</t>
  </si>
  <si>
    <t>ACE</t>
  </si>
  <si>
    <t>Summary of Variances (Expenditure)</t>
  </si>
  <si>
    <t>Excludes transactions with an invoice date prior to 01/04/24</t>
  </si>
  <si>
    <t>2025/26</t>
  </si>
  <si>
    <t xml:space="preserve">2024/2025 </t>
  </si>
  <si>
    <t xml:space="preserve">2025/2026 </t>
  </si>
  <si>
    <t>2025-2026</t>
  </si>
  <si>
    <t>2024-2025</t>
  </si>
  <si>
    <t>Internal &amp; External audit</t>
  </si>
  <si>
    <t>i.e Buttinghill, solicitors</t>
  </si>
  <si>
    <t>PAT Test Machine Maintenance</t>
  </si>
  <si>
    <t>elec/water bills</t>
  </si>
  <si>
    <t>monthly rates paid to MSDC</t>
  </si>
  <si>
    <t>Suez</t>
  </si>
  <si>
    <t>Jeremy (grave digger)</t>
  </si>
  <si>
    <t>cleaning, maintenance, etc</t>
  </si>
  <si>
    <t>include Xmas lights &amp; events company</t>
  </si>
  <si>
    <t>Capital Investment - Sale</t>
  </si>
  <si>
    <t>Angela Fox Nature Garden</t>
  </si>
  <si>
    <t>Neighbourhood plan review</t>
  </si>
  <si>
    <t>NS&amp;I account - interest received on 1st January annually</t>
  </si>
  <si>
    <t>increase budget for next year / include events company costs (annual picnic/skate jam/any other events except Xmas street festival</t>
  </si>
  <si>
    <t>annual charge paid in March</t>
  </si>
  <si>
    <t>Cuckfield Life - reduce use</t>
  </si>
  <si>
    <t>Revised</t>
  </si>
  <si>
    <t>Increase</t>
  </si>
  <si>
    <t xml:space="preserve">earning more interest </t>
  </si>
  <si>
    <t>higher VAT returns</t>
  </si>
  <si>
    <t>Decrease</t>
  </si>
  <si>
    <t>summer Rain or Shine cancelled</t>
  </si>
  <si>
    <t>Published more Newsletters than forecasted</t>
  </si>
  <si>
    <t>Office equipment</t>
  </si>
  <si>
    <t>new printer</t>
  </si>
  <si>
    <t>annual calibration</t>
  </si>
  <si>
    <t>maintenance</t>
  </si>
  <si>
    <t>PAT Test machine maintenance</t>
  </si>
  <si>
    <t>Assets, Community &amp; Environment Committee</t>
  </si>
  <si>
    <t>Operation Watershed</t>
  </si>
  <si>
    <t>sale of Ride on mower</t>
  </si>
  <si>
    <t>Capital investment-sale</t>
  </si>
  <si>
    <t>included with line 140</t>
  </si>
  <si>
    <t>transfering from line 300/15</t>
  </si>
  <si>
    <t>transfering to line 112</t>
  </si>
  <si>
    <t>Allotment plot clearance</t>
  </si>
  <si>
    <t>water bowser repairs</t>
  </si>
  <si>
    <t>General repairs</t>
  </si>
  <si>
    <t>water bowser</t>
  </si>
  <si>
    <t>events company</t>
  </si>
  <si>
    <t>Footpath maintenance</t>
  </si>
  <si>
    <t>not required</t>
  </si>
  <si>
    <t>not invoiced by MSDC</t>
  </si>
  <si>
    <t>Mantell memorial</t>
  </si>
  <si>
    <t xml:space="preserve">Maintenance </t>
  </si>
  <si>
    <t>Horsefield Green Petrol</t>
  </si>
  <si>
    <t>outsourced</t>
  </si>
  <si>
    <t>Community events</t>
  </si>
  <si>
    <t>parties/ad hoc</t>
  </si>
  <si>
    <t>Other bookings</t>
  </si>
  <si>
    <t>irregular hirer no longer attending</t>
  </si>
  <si>
    <t>lower average charge</t>
  </si>
  <si>
    <t>6 months of 2023/2024 charges</t>
  </si>
  <si>
    <t>Licences</t>
  </si>
  <si>
    <t>marriage licence renewal</t>
  </si>
  <si>
    <t>Fire protection</t>
  </si>
  <si>
    <t>reconnect to fire brigade</t>
  </si>
  <si>
    <t>Refuse collection</t>
  </si>
  <si>
    <t>increase costs</t>
  </si>
  <si>
    <t>Cloudy IT Refreshments, to be reimbursed</t>
  </si>
  <si>
    <t>Summer Celebration Event</t>
  </si>
  <si>
    <t>Income lower due to cancelled August show</t>
  </si>
  <si>
    <t>ICO certificate, annual DD</t>
  </si>
  <si>
    <t>301/2</t>
  </si>
  <si>
    <t>301/3</t>
  </si>
  <si>
    <t>Plot clearance at Courtmead Rd allotments</t>
  </si>
  <si>
    <t>Replacement Fingerpost</t>
  </si>
  <si>
    <t>Mantell Memorial Licence (MSDC)</t>
  </si>
  <si>
    <t>Roads (Operation Watershed grant)</t>
  </si>
  <si>
    <t>Is this rent going to be increased?</t>
  </si>
  <si>
    <t>Recreation Ground Parking</t>
  </si>
  <si>
    <t>Sussex</t>
  </si>
  <si>
    <t>Community Governance Course</t>
  </si>
  <si>
    <t>Comms &amp; Admin Officer Replacement</t>
  </si>
  <si>
    <t>Clerk &amp; Councillors training, reduced 2024-25 forecast as CG not to be paid</t>
  </si>
  <si>
    <t>Increased budget as 200 calendars ordered.</t>
  </si>
  <si>
    <t>Additional Calendars Ordered</t>
  </si>
  <si>
    <t>5003 Other Bookings</t>
  </si>
  <si>
    <t>Additional income received</t>
  </si>
  <si>
    <t>ad hoc regular hirer no longer using QH so income slowed</t>
  </si>
  <si>
    <t>Wedding licence due every 3 (or 4?) years, check with Jane</t>
  </si>
  <si>
    <t>received quarterly - increased forecast due to income received to date</t>
  </si>
  <si>
    <t>increased forecast based on interests received YTD (year to date)</t>
  </si>
  <si>
    <t>office equipment if required</t>
  </si>
  <si>
    <t>Donations (hampers etc…)</t>
  </si>
  <si>
    <t>Increased number of calendars ordered</t>
  </si>
  <si>
    <t>additional calendars to sell</t>
  </si>
  <si>
    <t>Insurance Claim Received</t>
  </si>
  <si>
    <t>Stall income (if applicable)</t>
  </si>
  <si>
    <t>Pay only in March - one payment/year (Zurich)</t>
  </si>
  <si>
    <t>SLCC, NALC, CPRE, allotment society</t>
  </si>
  <si>
    <t>reduced travel requirements (community governance)</t>
  </si>
  <si>
    <t>Includes budget for Xmas hampers, preschool grant</t>
  </si>
  <si>
    <t>always same amount (Public Works Loan Board = village hall mortgage)</t>
  </si>
  <si>
    <t>website refresh</t>
  </si>
  <si>
    <t>Redundancy and TUPE advise</t>
  </si>
  <si>
    <t>redundancy &amp; TUPE advice</t>
  </si>
  <si>
    <t>Churchyard utilities</t>
  </si>
  <si>
    <t>Allotments utilities</t>
  </si>
  <si>
    <t>to offset 2023-24 billed this financial year</t>
  </si>
  <si>
    <t>petrol</t>
  </si>
  <si>
    <t>Note - remove line in 2025 (use F&amp;GP uniform line)</t>
  </si>
  <si>
    <t>Topple testing</t>
  </si>
  <si>
    <t>(i.e, new lawnmower CR allotments, shed, etc)</t>
  </si>
  <si>
    <t>General expenditure</t>
  </si>
  <si>
    <t>public toilets cleaning contract TCFM</t>
  </si>
  <si>
    <t>Public toilets- utilities</t>
  </si>
  <si>
    <t>invoiced once a year (March)</t>
  </si>
  <si>
    <t>Tree surveys</t>
  </si>
  <si>
    <t>revised actual costs</t>
  </si>
  <si>
    <t>ROSPA safety inspection of HG</t>
  </si>
  <si>
    <t>ROSPA safety inspection &amp; any repairs</t>
  </si>
  <si>
    <t xml:space="preserve">outsourced </t>
  </si>
  <si>
    <t>HG petrol</t>
  </si>
  <si>
    <t>outsourced to Emmett</t>
  </si>
  <si>
    <t>2023-24 costs included in 2024-25 line hence higher YTD actuals</t>
  </si>
  <si>
    <t>transferred to 2024/25 reserves</t>
  </si>
  <si>
    <t>Reinstatement of communication with Call Centre for Fire Brigade</t>
  </si>
  <si>
    <t>Fewer weddings this year</t>
  </si>
  <si>
    <t>SUEZ rates increased</t>
  </si>
  <si>
    <t>rates reduced</t>
  </si>
  <si>
    <t>to review in January</t>
  </si>
  <si>
    <t>Essential Tree Work</t>
  </si>
  <si>
    <t>Budget for essential tree works 2025-26</t>
  </si>
  <si>
    <t>Queen's Hall Prints</t>
  </si>
  <si>
    <t>Sale of Queen's Hall prints</t>
  </si>
  <si>
    <t>budget line added for the sale of the Queen's Hall Prints</t>
  </si>
  <si>
    <t>budget forecasted for the recruitment of Admins &amp; Bookings assistant should Jane leave</t>
  </si>
  <si>
    <t>budget forecasted for the increase in hours for Shayne &amp; Clerk</t>
  </si>
  <si>
    <t>Tupe &amp; recruitment advice</t>
  </si>
  <si>
    <t>sale of Ride on mowers x2</t>
  </si>
  <si>
    <t>7% increase (proposed precept £299,138)</t>
  </si>
  <si>
    <t>Increase by £4,000 for electrical rewiring</t>
  </si>
  <si>
    <t>Rewiring of CVH</t>
  </si>
  <si>
    <t>removed living bus roof bus shelter</t>
  </si>
  <si>
    <t>Roads &amp; Traffic</t>
  </si>
  <si>
    <t>Eco Post</t>
  </si>
  <si>
    <t>Potential Expansion of Parking at Recreation Ground - To be paid out of S106 money £8,000</t>
  </si>
  <si>
    <t>Recreation Groud Parking</t>
  </si>
  <si>
    <t>to be funded by S106</t>
  </si>
  <si>
    <t>NI increase</t>
  </si>
  <si>
    <t>new equipment purchase (new lawnmower) - removed £1000 as inserted in 301/4</t>
  </si>
  <si>
    <t>Capital expenditure</t>
  </si>
  <si>
    <t>removed lanwmower</t>
  </si>
  <si>
    <t>YTD</t>
  </si>
  <si>
    <t>Cleaning potentially brought in house</t>
  </si>
  <si>
    <t>precept increase for modelling</t>
  </si>
  <si>
    <t xml:space="preserve">Replacement Fingerpost (hanging baskets, bins, benches, living roof bus shelter on Broad St) </t>
  </si>
  <si>
    <t>Precept increase for modelling purposes</t>
  </si>
  <si>
    <t>Potential Recruitment</t>
  </si>
  <si>
    <t>Website Update deferred</t>
  </si>
  <si>
    <t>Climate change activities</t>
  </si>
  <si>
    <t>Solar Panels to be paid from reserves</t>
  </si>
  <si>
    <t>office windows secondary glazing</t>
  </si>
  <si>
    <t>Website update deferred</t>
  </si>
  <si>
    <t>adjustments taking into account NI increase, less SH salary etc…</t>
  </si>
  <si>
    <t>Finish planting north and west beds 2025</t>
  </si>
  <si>
    <t>Refurbishment project</t>
  </si>
  <si>
    <t>Repairs to be completed in house</t>
  </si>
  <si>
    <t xml:space="preserve">Comparison between 1/4/24 and 10/01/25 inclusive.  Includes due and unpaid transactions. </t>
  </si>
  <si>
    <t>2025/26 net balance</t>
  </si>
  <si>
    <t>minus figure as had to adjust the Staff Salaries to reflect the increase in NI</t>
  </si>
  <si>
    <t>S106 contributions</t>
  </si>
  <si>
    <t>S106 claimed back for Fox Sculpture &amp; Fountain purchase and installation</t>
  </si>
  <si>
    <t>Paid annually - TO INCREASE</t>
  </si>
  <si>
    <t>make provision for new SIDs purchase for the next financial year</t>
  </si>
  <si>
    <t>New printer / new laptop and docking station for Clerk</t>
  </si>
  <si>
    <t>6 months electricity from 2023-24 billed in 2024-25 - review in January - double the actual to reflect the whole year (£8,850.68 * 2)</t>
  </si>
  <si>
    <t>double actuals to reflect the whole year</t>
  </si>
  <si>
    <t>Repairs to concrete pillars - Transfer £10,000 to reserves</t>
  </si>
  <si>
    <t>received quarterly (difference still under investigation)</t>
  </si>
  <si>
    <t>(think of increasing rental fees - give one year's notice to tenants) - excludes 2025-26 income of £1,511.38</t>
  </si>
  <si>
    <t>Accruals</t>
  </si>
  <si>
    <t>Year End</t>
  </si>
  <si>
    <t xml:space="preserve">Accruals </t>
  </si>
  <si>
    <t>F&amp;GP 170 Staff Salaries</t>
  </si>
  <si>
    <t>+</t>
  </si>
  <si>
    <r>
      <t xml:space="preserve">Less SH  plus KW plus NI / </t>
    </r>
    <r>
      <rPr>
        <sz val="9"/>
        <color rgb="FFFF0000"/>
        <rFont val="Arial"/>
        <family val="2"/>
      </rPr>
      <t>March Salaries £12,018.71 not yet invoiced</t>
    </r>
  </si>
  <si>
    <t>-</t>
  </si>
  <si>
    <t>income</t>
  </si>
  <si>
    <t>expenditure</t>
  </si>
  <si>
    <t xml:space="preserve">Emmett - to include March invoice </t>
  </si>
  <si>
    <t>ACE 300/6 Cemetery Maintenance</t>
  </si>
  <si>
    <t>ACE 3002 Allotments rental</t>
  </si>
  <si>
    <t>Net Balance</t>
  </si>
  <si>
    <t>Emmett maintenance, from HG reserves (£7,069.28 not included in budget)</t>
  </si>
  <si>
    <t>£4,411.66 actual added £4,500 yet to be billed</t>
  </si>
  <si>
    <t>QH 502/3 Gas</t>
  </si>
  <si>
    <t>QH 502/4 Elec</t>
  </si>
  <si>
    <t>CVH 602/3 Gas</t>
  </si>
  <si>
    <t>CVH 602/4 Elec</t>
  </si>
  <si>
    <t>Reserves</t>
  </si>
  <si>
    <t>ACE 810 HG maintenance</t>
  </si>
  <si>
    <t>CVH 605 Refurbishment</t>
  </si>
  <si>
    <t>Budget not used - move to reserves</t>
  </si>
  <si>
    <t>Emmet maintenance paid from reserves (not included in budget figures)</t>
  </si>
  <si>
    <t>Net balance that reflects the YE more accurately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</si>
</sst>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  <numFmt numFmtId="166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" fillId="0" borderId="0" xfId="0" applyNumberFormat="1" applyFont="1"/>
    <xf numFmtId="8" fontId="2" fillId="0" borderId="11" xfId="0" applyNumberFormat="1" applyFont="1" applyBorder="1"/>
    <xf numFmtId="9" fontId="2" fillId="0" borderId="0" xfId="0" applyNumberFormat="1" applyFont="1" applyAlignment="1">
      <alignment wrapText="1"/>
    </xf>
    <xf numFmtId="166" fontId="2" fillId="0" borderId="0" xfId="0" applyNumberFormat="1" applyFont="1"/>
    <xf numFmtId="2" fontId="2" fillId="0" borderId="0" xfId="0" applyNumberFormat="1" applyFont="1"/>
    <xf numFmtId="9" fontId="2" fillId="0" borderId="0" xfId="0" applyNumberFormat="1" applyFont="1"/>
    <xf numFmtId="8" fontId="14" fillId="0" borderId="0" xfId="0" applyNumberFormat="1" applyFont="1"/>
    <xf numFmtId="0" fontId="14" fillId="0" borderId="0" xfId="0" applyFont="1" applyAlignment="1">
      <alignment wrapText="1"/>
    </xf>
    <xf numFmtId="8" fontId="15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0" fontId="11" fillId="0" borderId="0" xfId="0" applyFont="1"/>
    <xf numFmtId="0" fontId="17" fillId="0" borderId="0" xfId="0" applyFont="1"/>
    <xf numFmtId="9" fontId="18" fillId="0" borderId="0" xfId="0" applyNumberFormat="1" applyFont="1"/>
    <xf numFmtId="166" fontId="17" fillId="0" borderId="0" xfId="0" applyNumberFormat="1" applyFont="1"/>
    <xf numFmtId="166" fontId="11" fillId="0" borderId="0" xfId="0" applyNumberFormat="1" applyFont="1" applyAlignment="1">
      <alignment horizontal="right"/>
    </xf>
    <xf numFmtId="166" fontId="0" fillId="0" borderId="0" xfId="0" applyNumberFormat="1"/>
    <xf numFmtId="166" fontId="19" fillId="0" borderId="0" xfId="0" applyNumberFormat="1" applyFont="1"/>
    <xf numFmtId="0" fontId="1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emi Ripert" id="{F2570AA0-B46A-4179-80B4-82936C550B9B}" userId="S::noemi.ripert@Cuckfield.gov.uk::694950d8-dfb8-473d-baf3-051952d1d7e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6" dT="2025-01-10T11:18:14.51" personId="{F2570AA0-B46A-4179-80B4-82936C550B9B}" id="{BED7E446-F32F-46B6-9B56-8592FD6F3DB7}">
    <text>Removed SH, added KW, +£4400 NI + £10000 for potential pay rises and increased hours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6"/>
  <sheetViews>
    <sheetView zoomScale="130" zoomScaleNormal="130" workbookViewId="0">
      <selection activeCell="I20" sqref="I20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customWidth="1"/>
    <col min="8" max="8" width="4.85546875" customWidth="1"/>
    <col min="9" max="9" width="10" bestFit="1" customWidth="1"/>
    <col min="11" max="11" width="10" bestFit="1" customWidth="1"/>
    <col min="15" max="15" width="9.140625" customWidth="1"/>
  </cols>
  <sheetData>
    <row r="1" spans="1:16" x14ac:dyDescent="0.25">
      <c r="A1" s="1" t="s">
        <v>366</v>
      </c>
    </row>
    <row r="2" spans="1:16" x14ac:dyDescent="0.25">
      <c r="A2" s="1" t="s">
        <v>201</v>
      </c>
    </row>
    <row r="3" spans="1:16" ht="15.75" thickBot="1" x14ac:dyDescent="0.3"/>
    <row r="4" spans="1:16" x14ac:dyDescent="0.25">
      <c r="B4" s="20" t="s">
        <v>176</v>
      </c>
      <c r="C4" s="9" t="s">
        <v>195</v>
      </c>
      <c r="D4" s="9" t="s">
        <v>177</v>
      </c>
      <c r="E4" s="9" t="s">
        <v>7</v>
      </c>
      <c r="F4" s="9"/>
      <c r="G4" s="24" t="s">
        <v>202</v>
      </c>
      <c r="H4" s="25"/>
      <c r="I4" s="26" t="s">
        <v>179</v>
      </c>
      <c r="J4" s="26" t="s">
        <v>180</v>
      </c>
      <c r="K4" s="26" t="s">
        <v>181</v>
      </c>
      <c r="L4" s="26" t="s">
        <v>199</v>
      </c>
      <c r="M4" s="26" t="s">
        <v>182</v>
      </c>
      <c r="N4" s="27" t="s">
        <v>183</v>
      </c>
      <c r="O4" s="13"/>
      <c r="P4" s="13"/>
    </row>
    <row r="5" spans="1:16" x14ac:dyDescent="0.25">
      <c r="B5" s="20" t="s">
        <v>9</v>
      </c>
      <c r="C5" s="9" t="s">
        <v>10</v>
      </c>
      <c r="D5" s="9"/>
      <c r="E5" s="9"/>
      <c r="F5" s="10"/>
      <c r="G5" s="28" t="s">
        <v>10</v>
      </c>
      <c r="N5" s="29"/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15</v>
      </c>
      <c r="B7" s="21">
        <f>SUM('Queen''s Hall'!C12+CVH!C11+ACE!C13+'Roads &amp; Traffic'!C10+Planning!C6+'F&amp;GP'!C23)</f>
        <v>460357.29</v>
      </c>
      <c r="C7" s="11">
        <f>SUM('Queen''s Hall'!D12+CVH!D11+ACE!D13+'Roads &amp; Traffic'!D10+Planning!D6+'F&amp;GP'!D23)</f>
        <v>450740</v>
      </c>
      <c r="D7" s="11">
        <f>SUM('Queen''s Hall'!E12+CVH!E11+ACE!E13+'Roads &amp; Traffic'!E10+Planning!E6+'F&amp;GP'!E23)</f>
        <v>591005.19999999995</v>
      </c>
      <c r="E7" s="11">
        <f>SUM('Queen''s Hall'!F12+CVH!F11+ACE!F13+'Roads &amp; Traffic'!F10+Planning!F6+'F&amp;GP'!F23)</f>
        <v>632918.24</v>
      </c>
      <c r="G7" s="34">
        <f>SUM('Queen''s Hall'!J12+CVH!J11+ACE!J13+'Roads &amp; Traffic'!H10+Planning!H6+'F&amp;GP'!J23)</f>
        <v>465969.2</v>
      </c>
      <c r="I7" s="11">
        <f>'Roads &amp; Traffic'!H10</f>
        <v>2000</v>
      </c>
      <c r="J7" s="11">
        <f>Planning!H6</f>
        <v>0</v>
      </c>
      <c r="K7" s="11">
        <f>'F&amp;GP'!J23</f>
        <v>315519.2</v>
      </c>
      <c r="L7" s="11">
        <f>ACE!J13</f>
        <v>94450</v>
      </c>
      <c r="M7" s="11">
        <f>'Queen''s Hall'!J12</f>
        <v>31000</v>
      </c>
      <c r="N7" s="30">
        <f>CVH!J11</f>
        <v>23000</v>
      </c>
    </row>
    <row r="8" spans="1:16" s="11" customFormat="1" x14ac:dyDescent="0.25">
      <c r="B8" s="21"/>
      <c r="G8" s="34"/>
      <c r="N8" s="30"/>
    </row>
    <row r="9" spans="1:16" s="11" customFormat="1" x14ac:dyDescent="0.25">
      <c r="A9" s="11" t="s">
        <v>20</v>
      </c>
      <c r="B9" s="21">
        <f>SUM('Queen''s Hall'!C36+CVH!C34+ACE!C61+Planning!C12+'Roads &amp; Traffic'!C19+'F&amp;GP'!C61)</f>
        <v>408158.57000000007</v>
      </c>
      <c r="C9" s="11">
        <f>SUM('Queen''s Hall'!D36+CVH!D34+ACE!D61+Planning!D12+'Roads &amp; Traffic'!D19+'F&amp;GP'!D61)</f>
        <v>453214.22</v>
      </c>
      <c r="D9" s="11">
        <f>SUM('Queen''s Hall'!E36+CVH!E34+ACE!E61+Planning!E12+'Roads &amp; Traffic'!E19+'F&amp;GP'!E61)</f>
        <v>594324.26</v>
      </c>
      <c r="E9" s="11">
        <f>SUM('Queen''s Hall'!F36+CVH!F34+ACE!F61+Planning!F12+'Roads &amp; Traffic'!F19+'F&amp;GP'!F61)</f>
        <v>548060.68000000005</v>
      </c>
      <c r="G9" s="34">
        <f>SUM('Queen''s Hall'!J36+CVH!J34+ACE!J61+Planning!H12+'Roads &amp; Traffic'!H19+'F&amp;GP'!J61)</f>
        <v>468034.22</v>
      </c>
      <c r="I9" s="11">
        <f>'Roads &amp; Traffic'!H19</f>
        <v>9700</v>
      </c>
      <c r="J9" s="11">
        <f>Planning!H12</f>
        <v>15000</v>
      </c>
      <c r="K9" s="11">
        <f>'F&amp;GP'!J61</f>
        <v>236879.22</v>
      </c>
      <c r="L9" s="11">
        <f>ACE!J61</f>
        <v>104005</v>
      </c>
      <c r="M9" s="11">
        <f>'Queen''s Hall'!J36</f>
        <v>70450</v>
      </c>
      <c r="N9" s="30">
        <f>CVH!J34</f>
        <v>32000</v>
      </c>
    </row>
    <row r="10" spans="1:16" s="11" customFormat="1" x14ac:dyDescent="0.25">
      <c r="B10" s="21"/>
      <c r="G10" s="34"/>
      <c r="N10" s="30"/>
    </row>
    <row r="11" spans="1:16" s="11" customFormat="1" ht="15.75" thickBot="1" x14ac:dyDescent="0.3">
      <c r="A11" s="12" t="s">
        <v>150</v>
      </c>
      <c r="B11" s="22">
        <f>SUM(B7-B9)</f>
        <v>52198.719999999914</v>
      </c>
      <c r="C11" s="12">
        <f t="shared" ref="C11:N11" si="0">SUM(C7-C9)</f>
        <v>-2474.2199999999721</v>
      </c>
      <c r="D11" s="12">
        <f t="shared" si="0"/>
        <v>-3319.0600000000559</v>
      </c>
      <c r="E11" s="12">
        <f t="shared" si="0"/>
        <v>84857.559999999939</v>
      </c>
      <c r="F11" s="12"/>
      <c r="G11" s="40">
        <f>SUM(G7-G9)</f>
        <v>-2065.0199999999604</v>
      </c>
      <c r="H11" s="31"/>
      <c r="I11" s="32">
        <f t="shared" si="0"/>
        <v>-7700</v>
      </c>
      <c r="J11" s="32">
        <f t="shared" si="0"/>
        <v>-15000</v>
      </c>
      <c r="K11" s="32">
        <f t="shared" si="0"/>
        <v>78639.98000000001</v>
      </c>
      <c r="L11" s="32">
        <f t="shared" si="0"/>
        <v>-9555</v>
      </c>
      <c r="M11" s="32">
        <f t="shared" si="0"/>
        <v>-39450</v>
      </c>
      <c r="N11" s="33">
        <f t="shared" si="0"/>
        <v>-9000</v>
      </c>
    </row>
    <row r="12" spans="1:16" s="11" customFormat="1" x14ac:dyDescent="0.25">
      <c r="B12" s="21"/>
    </row>
    <row r="14" spans="1:16" x14ac:dyDescent="0.25">
      <c r="A14" s="41" t="s">
        <v>200</v>
      </c>
      <c r="B14"/>
      <c r="G14" s="64"/>
      <c r="H14" s="41"/>
      <c r="I14" s="41"/>
      <c r="J14" s="41"/>
      <c r="K14" s="41"/>
    </row>
    <row r="15" spans="1:16" x14ac:dyDescent="0.25">
      <c r="A15" s="41"/>
      <c r="C15" t="s">
        <v>355</v>
      </c>
      <c r="G15" s="69">
        <v>0.04</v>
      </c>
      <c r="I15" s="35"/>
    </row>
    <row r="16" spans="1:16" x14ac:dyDescent="0.25">
      <c r="A16" s="11"/>
      <c r="B16" s="1"/>
      <c r="C16" s="1"/>
      <c r="G16" s="35"/>
      <c r="I16" s="35"/>
    </row>
    <row r="17" spans="1:9" x14ac:dyDescent="0.25">
      <c r="A17" t="s">
        <v>367</v>
      </c>
      <c r="B17" s="1" t="s">
        <v>368</v>
      </c>
      <c r="C17" s="1"/>
      <c r="I17" s="35"/>
    </row>
    <row r="18" spans="1:9" x14ac:dyDescent="0.25">
      <c r="A18" s="11"/>
      <c r="B18" s="1"/>
      <c r="C18" s="1"/>
      <c r="E18" s="37"/>
      <c r="G18" s="35"/>
      <c r="I18" s="35"/>
    </row>
    <row r="19" spans="1:9" x14ac:dyDescent="0.25">
      <c r="A19" s="74" t="s">
        <v>381</v>
      </c>
      <c r="B19" s="76"/>
      <c r="C19" s="76"/>
      <c r="D19" s="76"/>
      <c r="E19" s="77" t="s">
        <v>391</v>
      </c>
      <c r="G19" s="35"/>
      <c r="I19" s="35"/>
    </row>
    <row r="20" spans="1:9" x14ac:dyDescent="0.25">
      <c r="A20" s="73" t="s">
        <v>382</v>
      </c>
      <c r="B20" s="78">
        <v>12018.71</v>
      </c>
      <c r="C20" s="76" t="s">
        <v>385</v>
      </c>
      <c r="D20" s="76" t="s">
        <v>387</v>
      </c>
      <c r="E20" s="80">
        <f>E11-B20</f>
        <v>72838.849999999948</v>
      </c>
      <c r="G20" s="35"/>
    </row>
    <row r="21" spans="1:9" x14ac:dyDescent="0.25">
      <c r="A21" s="73" t="s">
        <v>390</v>
      </c>
      <c r="B21" s="78">
        <v>1511.38</v>
      </c>
      <c r="C21" s="76" t="s">
        <v>383</v>
      </c>
      <c r="D21" s="76" t="s">
        <v>386</v>
      </c>
      <c r="E21" s="80">
        <f>E20+B21</f>
        <v>74350.229999999952</v>
      </c>
    </row>
    <row r="22" spans="1:9" x14ac:dyDescent="0.25">
      <c r="A22" s="73" t="s">
        <v>389</v>
      </c>
      <c r="B22" s="78">
        <v>3080</v>
      </c>
      <c r="C22" s="76" t="s">
        <v>385</v>
      </c>
      <c r="D22" s="76" t="s">
        <v>387</v>
      </c>
      <c r="E22" s="80">
        <f>E21-B22</f>
        <v>71270.229999999952</v>
      </c>
      <c r="G22" s="35"/>
    </row>
    <row r="23" spans="1:9" x14ac:dyDescent="0.25">
      <c r="A23" s="73" t="s">
        <v>394</v>
      </c>
      <c r="B23" s="78">
        <v>4500</v>
      </c>
      <c r="C23" s="76" t="s">
        <v>385</v>
      </c>
      <c r="D23" s="76" t="s">
        <v>387</v>
      </c>
      <c r="E23" s="80">
        <f>E22-B23</f>
        <v>66770.229999999952</v>
      </c>
      <c r="G23" s="35"/>
    </row>
    <row r="24" spans="1:9" x14ac:dyDescent="0.25">
      <c r="A24" s="73" t="s">
        <v>395</v>
      </c>
      <c r="B24" s="78">
        <v>8850.68</v>
      </c>
      <c r="C24" s="76" t="s">
        <v>385</v>
      </c>
      <c r="D24" s="76" t="s">
        <v>387</v>
      </c>
      <c r="E24" s="80">
        <f>E23-B24</f>
        <v>57919.549999999952</v>
      </c>
      <c r="G24" s="36"/>
    </row>
    <row r="25" spans="1:9" x14ac:dyDescent="0.25">
      <c r="A25" s="73" t="s">
        <v>396</v>
      </c>
      <c r="B25" s="78">
        <v>4224.9799999999996</v>
      </c>
      <c r="C25" s="76" t="s">
        <v>385</v>
      </c>
      <c r="D25" s="76" t="s">
        <v>387</v>
      </c>
      <c r="E25" s="80">
        <f>E24-B25</f>
        <v>53694.569999999949</v>
      </c>
    </row>
    <row r="26" spans="1:9" x14ac:dyDescent="0.25">
      <c r="A26" s="73" t="s">
        <v>397</v>
      </c>
      <c r="B26" s="78">
        <v>3364.59</v>
      </c>
      <c r="C26" s="76" t="s">
        <v>385</v>
      </c>
      <c r="D26" s="76" t="s">
        <v>387</v>
      </c>
      <c r="E26" s="81">
        <f>E25-B26</f>
        <v>50329.979999999952</v>
      </c>
      <c r="F26" s="82"/>
      <c r="G26" s="82" t="s">
        <v>403</v>
      </c>
    </row>
    <row r="27" spans="1:9" x14ac:dyDescent="0.25">
      <c r="A27" s="63"/>
      <c r="B27" s="62"/>
    </row>
    <row r="28" spans="1:9" x14ac:dyDescent="0.25">
      <c r="A28" s="74" t="s">
        <v>398</v>
      </c>
      <c r="B28"/>
    </row>
    <row r="29" spans="1:9" x14ac:dyDescent="0.25">
      <c r="A29" s="73" t="s">
        <v>399</v>
      </c>
      <c r="B29" s="79">
        <v>7069.28</v>
      </c>
      <c r="C29" s="1" t="s">
        <v>402</v>
      </c>
    </row>
    <row r="30" spans="1:9" x14ac:dyDescent="0.25">
      <c r="A30" s="73" t="s">
        <v>400</v>
      </c>
      <c r="B30" s="79">
        <v>10000</v>
      </c>
      <c r="C30" s="75" t="s">
        <v>401</v>
      </c>
    </row>
    <row r="31" spans="1:9" x14ac:dyDescent="0.25">
      <c r="A31" s="11"/>
      <c r="B31" s="61"/>
      <c r="C31" s="1"/>
    </row>
    <row r="32" spans="1:9" x14ac:dyDescent="0.25">
      <c r="A32" s="11"/>
      <c r="B32" s="61"/>
      <c r="C32" s="1"/>
    </row>
    <row r="33" spans="1:3" x14ac:dyDescent="0.25">
      <c r="A33" s="11"/>
      <c r="B33" s="61"/>
      <c r="C33" s="1"/>
    </row>
    <row r="34" spans="1:3" x14ac:dyDescent="0.25">
      <c r="A34" s="11"/>
      <c r="B34" s="1"/>
      <c r="C34" s="1"/>
    </row>
    <row r="35" spans="1:3" x14ac:dyDescent="0.25">
      <c r="A35" s="11"/>
      <c r="B35" s="61"/>
      <c r="C35" s="1"/>
    </row>
    <row r="36" spans="1:3" x14ac:dyDescent="0.25">
      <c r="A36" s="11"/>
      <c r="B36" s="61"/>
      <c r="C36" s="1"/>
    </row>
    <row r="37" spans="1:3" x14ac:dyDescent="0.25">
      <c r="A37" s="63"/>
      <c r="B37" s="62"/>
    </row>
    <row r="38" spans="1:3" x14ac:dyDescent="0.25">
      <c r="A38" s="64"/>
    </row>
    <row r="39" spans="1:3" x14ac:dyDescent="0.25">
      <c r="A39" s="11"/>
      <c r="B39" s="1"/>
      <c r="C39" s="1"/>
    </row>
    <row r="40" spans="1:3" x14ac:dyDescent="0.25">
      <c r="A40" s="11"/>
      <c r="B40" s="1"/>
      <c r="C40" s="1"/>
    </row>
    <row r="41" spans="1:3" x14ac:dyDescent="0.25">
      <c r="A41" s="11"/>
      <c r="B41" s="1"/>
      <c r="C41" s="1"/>
    </row>
    <row r="42" spans="1:3" x14ac:dyDescent="0.25">
      <c r="A42" s="63"/>
      <c r="B42" s="62"/>
    </row>
    <row r="43" spans="1:3" x14ac:dyDescent="0.25">
      <c r="A43" s="64"/>
    </row>
    <row r="44" spans="1:3" x14ac:dyDescent="0.25">
      <c r="A44" s="11"/>
      <c r="B44" s="1"/>
      <c r="C44" s="1"/>
    </row>
    <row r="45" spans="1:3" x14ac:dyDescent="0.25">
      <c r="A45" s="11"/>
      <c r="B45" s="1"/>
      <c r="C45" s="1"/>
    </row>
    <row r="46" spans="1:3" x14ac:dyDescent="0.25">
      <c r="A46" s="63"/>
      <c r="B46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19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F14" sqref="F14"/>
    </sheetView>
  </sheetViews>
  <sheetFormatPr defaultColWidth="25.42578125" defaultRowHeight="12" x14ac:dyDescent="0.2"/>
  <cols>
    <col min="1" max="1" width="11.71093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51.140625" style="1" customWidth="1"/>
    <col min="10" max="16384" width="25.42578125" style="1"/>
  </cols>
  <sheetData>
    <row r="2" spans="1:9" x14ac:dyDescent="0.2">
      <c r="C2" s="15" t="s">
        <v>5</v>
      </c>
      <c r="D2" s="2" t="s">
        <v>203</v>
      </c>
      <c r="E2" s="2" t="s">
        <v>6</v>
      </c>
      <c r="F2" s="2" t="s">
        <v>7</v>
      </c>
      <c r="G2" s="2" t="s">
        <v>8</v>
      </c>
      <c r="H2" s="2" t="s">
        <v>204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0</v>
      </c>
    </row>
    <row r="5" spans="1:9" x14ac:dyDescent="0.2">
      <c r="A5" s="1" t="s">
        <v>1</v>
      </c>
    </row>
    <row r="6" spans="1:9" x14ac:dyDescent="0.2">
      <c r="A6" s="1">
        <v>7001</v>
      </c>
      <c r="B6" s="1" t="s">
        <v>12</v>
      </c>
      <c r="C6" s="50">
        <v>1994.41</v>
      </c>
      <c r="D6" s="3">
        <v>2000</v>
      </c>
      <c r="E6" s="3">
        <v>2000</v>
      </c>
      <c r="F6" s="3">
        <v>1579.19</v>
      </c>
      <c r="G6" s="3">
        <f>SUM(F6-E6)</f>
        <v>-420.80999999999995</v>
      </c>
      <c r="H6" s="3">
        <v>2000</v>
      </c>
    </row>
    <row r="7" spans="1:9" x14ac:dyDescent="0.2">
      <c r="A7" s="1">
        <v>7002</v>
      </c>
      <c r="B7" s="1" t="s">
        <v>13</v>
      </c>
      <c r="C7" s="50">
        <v>0</v>
      </c>
      <c r="D7" s="3">
        <v>0</v>
      </c>
      <c r="E7" s="3">
        <v>0</v>
      </c>
      <c r="F7" s="3">
        <v>0</v>
      </c>
      <c r="G7" s="3">
        <f t="shared" ref="G7:G9" si="0">SUM(F7-E7)</f>
        <v>0</v>
      </c>
      <c r="H7" s="3">
        <v>0</v>
      </c>
    </row>
    <row r="8" spans="1:9" x14ac:dyDescent="0.2">
      <c r="A8" s="1">
        <v>7005</v>
      </c>
      <c r="B8" s="1" t="s">
        <v>14</v>
      </c>
      <c r="C8" s="50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7010</v>
      </c>
      <c r="B9" s="1" t="s">
        <v>17</v>
      </c>
      <c r="C9" s="51">
        <v>0</v>
      </c>
      <c r="D9" s="3">
        <v>0</v>
      </c>
      <c r="E9" s="3">
        <v>0</v>
      </c>
      <c r="F9" s="3">
        <v>0</v>
      </c>
      <c r="G9" s="65">
        <f t="shared" si="0"/>
        <v>0</v>
      </c>
      <c r="H9" s="3">
        <v>0</v>
      </c>
    </row>
    <row r="10" spans="1:9" x14ac:dyDescent="0.2">
      <c r="A10" s="4" t="s">
        <v>15</v>
      </c>
      <c r="B10" s="4"/>
      <c r="C10" s="52">
        <v>1994.41</v>
      </c>
      <c r="D10" s="5">
        <f>SUM(D6:D9)</f>
        <v>2000</v>
      </c>
      <c r="E10" s="5">
        <f>SUM(E6:E9)</f>
        <v>2000</v>
      </c>
      <c r="F10" s="5">
        <f>SUM(F6:F9)</f>
        <v>1579.19</v>
      </c>
      <c r="G10" s="5">
        <f>SUM(G6:G9)</f>
        <v>-420.80999999999995</v>
      </c>
      <c r="H10" s="5">
        <f>SUM(H6:H9)</f>
        <v>2000</v>
      </c>
      <c r="I10" s="3"/>
    </row>
    <row r="11" spans="1:9" x14ac:dyDescent="0.2">
      <c r="C11" s="50"/>
      <c r="D11" s="3"/>
      <c r="E11" s="3"/>
      <c r="F11" s="3"/>
      <c r="G11" s="3"/>
      <c r="H11" s="3"/>
      <c r="I11" s="3"/>
    </row>
    <row r="12" spans="1:9" x14ac:dyDescent="0.2">
      <c r="A12" s="1" t="s">
        <v>2</v>
      </c>
      <c r="C12" s="50"/>
    </row>
    <row r="13" spans="1:9" x14ac:dyDescent="0.2">
      <c r="A13" s="1">
        <v>701</v>
      </c>
      <c r="B13" s="1" t="s">
        <v>16</v>
      </c>
      <c r="C13" s="50">
        <v>5904.38</v>
      </c>
      <c r="D13" s="3">
        <v>6500</v>
      </c>
      <c r="E13" s="3">
        <v>6500</v>
      </c>
      <c r="F13" s="3">
        <v>6141.51</v>
      </c>
      <c r="G13" s="3">
        <f>SUM(E13-F13)</f>
        <v>358.48999999999978</v>
      </c>
      <c r="H13" s="3">
        <v>6500</v>
      </c>
    </row>
    <row r="14" spans="1:9" x14ac:dyDescent="0.2">
      <c r="A14" s="1">
        <v>702</v>
      </c>
      <c r="B14" s="1" t="s">
        <v>12</v>
      </c>
      <c r="C14" s="50">
        <v>2012.49</v>
      </c>
      <c r="D14" s="3">
        <v>2000</v>
      </c>
      <c r="E14" s="3">
        <v>2000</v>
      </c>
      <c r="F14" s="3">
        <v>902.78</v>
      </c>
      <c r="G14" s="3">
        <f t="shared" ref="G14:G18" si="1">SUM(E14-F14)</f>
        <v>1097.22</v>
      </c>
      <c r="H14" s="3">
        <v>2000</v>
      </c>
    </row>
    <row r="15" spans="1:9" x14ac:dyDescent="0.2">
      <c r="A15" s="1">
        <v>703</v>
      </c>
      <c r="B15" s="1" t="s">
        <v>17</v>
      </c>
      <c r="C15" s="50">
        <v>0</v>
      </c>
      <c r="D15" s="3">
        <v>1000</v>
      </c>
      <c r="E15" s="3">
        <v>1000</v>
      </c>
      <c r="F15" s="3">
        <v>0</v>
      </c>
      <c r="G15" s="3">
        <f t="shared" si="1"/>
        <v>1000</v>
      </c>
      <c r="H15" s="3">
        <v>1000</v>
      </c>
    </row>
    <row r="16" spans="1:9" ht="12" customHeight="1" x14ac:dyDescent="0.2">
      <c r="A16" s="1">
        <v>705</v>
      </c>
      <c r="B16" s="1" t="s">
        <v>18</v>
      </c>
      <c r="C16" s="50">
        <v>13.33</v>
      </c>
      <c r="D16" s="3">
        <v>0</v>
      </c>
      <c r="E16" s="3">
        <v>0</v>
      </c>
      <c r="F16" s="3">
        <v>85.5</v>
      </c>
      <c r="G16" s="3">
        <f t="shared" si="1"/>
        <v>-85.5</v>
      </c>
      <c r="H16" s="3">
        <v>0</v>
      </c>
      <c r="I16" s="39" t="s">
        <v>372</v>
      </c>
    </row>
    <row r="17" spans="1:9" x14ac:dyDescent="0.2">
      <c r="A17" s="1">
        <v>706</v>
      </c>
      <c r="B17" s="1" t="s">
        <v>14</v>
      </c>
      <c r="C17" s="50">
        <v>885</v>
      </c>
      <c r="D17" s="3">
        <v>150</v>
      </c>
      <c r="E17" s="3">
        <v>150</v>
      </c>
      <c r="F17" s="3">
        <v>0</v>
      </c>
      <c r="G17" s="3">
        <f t="shared" si="1"/>
        <v>150</v>
      </c>
      <c r="H17" s="3">
        <v>150</v>
      </c>
    </row>
    <row r="18" spans="1:9" x14ac:dyDescent="0.2">
      <c r="A18" s="1">
        <v>710</v>
      </c>
      <c r="B18" s="1" t="s">
        <v>19</v>
      </c>
      <c r="C18" s="51">
        <v>0</v>
      </c>
      <c r="D18" s="3">
        <v>50</v>
      </c>
      <c r="E18" s="3">
        <v>50</v>
      </c>
      <c r="F18" s="3">
        <v>5.99</v>
      </c>
      <c r="G18" s="3">
        <f t="shared" si="1"/>
        <v>44.01</v>
      </c>
      <c r="H18" s="3">
        <v>50</v>
      </c>
      <c r="I18" s="1" t="s">
        <v>278</v>
      </c>
    </row>
    <row r="19" spans="1:9" x14ac:dyDescent="0.2">
      <c r="A19" s="4" t="s">
        <v>20</v>
      </c>
      <c r="B19" s="4"/>
      <c r="C19" s="50">
        <v>8815.2000000000007</v>
      </c>
      <c r="D19" s="5">
        <f t="shared" ref="D19:H19" si="2">SUM(D13:D18)</f>
        <v>9700</v>
      </c>
      <c r="E19" s="5">
        <f t="shared" si="2"/>
        <v>9700</v>
      </c>
      <c r="F19" s="5">
        <f t="shared" si="2"/>
        <v>7135.78</v>
      </c>
      <c r="G19" s="5">
        <f t="shared" si="2"/>
        <v>2564.2200000000003</v>
      </c>
      <c r="H19" s="5">
        <f t="shared" si="2"/>
        <v>9700</v>
      </c>
      <c r="I19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2:I12"/>
  <sheetViews>
    <sheetView zoomScale="140" zoomScaleNormal="140" workbookViewId="0">
      <selection activeCell="G1" sqref="G1:G1048576"/>
    </sheetView>
  </sheetViews>
  <sheetFormatPr defaultColWidth="8.85546875" defaultRowHeight="12" x14ac:dyDescent="0.2"/>
  <cols>
    <col min="1" max="1" width="9.28515625" style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5" width="9.85546875" style="1" customWidth="1"/>
    <col min="6" max="7" width="9.85546875" style="1" bestFit="1" customWidth="1"/>
    <col min="8" max="8" width="10.28515625" style="1" bestFit="1" customWidth="1"/>
    <col min="9" max="9" width="44.28515625" style="1" customWidth="1"/>
    <col min="10" max="16384" width="8.85546875" style="1"/>
  </cols>
  <sheetData>
    <row r="2" spans="1:9" x14ac:dyDescent="0.2">
      <c r="A2" s="1" t="s">
        <v>3</v>
      </c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1" t="s">
        <v>1</v>
      </c>
      <c r="C4" s="15"/>
      <c r="D4" s="2"/>
      <c r="E4" s="2"/>
      <c r="F4" s="2"/>
      <c r="G4" s="2"/>
      <c r="H4" s="2"/>
      <c r="I4" s="2"/>
    </row>
    <row r="5" spans="1:9" x14ac:dyDescent="0.2">
      <c r="A5" s="1">
        <v>9000</v>
      </c>
      <c r="B5" s="1" t="s">
        <v>11</v>
      </c>
      <c r="C5" s="16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9" x14ac:dyDescent="0.2">
      <c r="A6" s="7" t="s">
        <v>15</v>
      </c>
      <c r="B6" s="7"/>
      <c r="C6" s="1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/>
    </row>
    <row r="7" spans="1:9" x14ac:dyDescent="0.2">
      <c r="C7" s="16"/>
      <c r="D7" s="3"/>
      <c r="E7" s="3"/>
      <c r="F7" s="3"/>
      <c r="G7" s="3"/>
      <c r="H7" s="3"/>
      <c r="I7" s="3"/>
    </row>
    <row r="8" spans="1:9" x14ac:dyDescent="0.2">
      <c r="A8" s="1" t="s">
        <v>2</v>
      </c>
    </row>
    <row r="9" spans="1:9" x14ac:dyDescent="0.2">
      <c r="A9" s="1">
        <v>900</v>
      </c>
      <c r="B9" s="1" t="s">
        <v>21</v>
      </c>
    </row>
    <row r="10" spans="1:9" x14ac:dyDescent="0.2">
      <c r="A10" s="1" t="s">
        <v>22</v>
      </c>
      <c r="B10" s="1" t="s">
        <v>23</v>
      </c>
      <c r="C10" s="16">
        <v>3049.88</v>
      </c>
      <c r="D10" s="3">
        <v>10000</v>
      </c>
      <c r="E10" s="3">
        <v>2500</v>
      </c>
      <c r="F10" s="3">
        <v>2005</v>
      </c>
      <c r="G10" s="3">
        <f>SUM(E10-F10)</f>
        <v>495</v>
      </c>
      <c r="H10" s="3">
        <v>15000</v>
      </c>
      <c r="I10" s="39" t="s">
        <v>218</v>
      </c>
    </row>
    <row r="11" spans="1:9" x14ac:dyDescent="0.2">
      <c r="A11" s="1">
        <v>900</v>
      </c>
      <c r="B11" s="1" t="s">
        <v>24</v>
      </c>
      <c r="C11" s="42">
        <f>SUM(C10)</f>
        <v>3049.88</v>
      </c>
      <c r="D11" s="3">
        <f>SUM(D10)</f>
        <v>10000</v>
      </c>
      <c r="E11" s="3">
        <f t="shared" ref="E11:H11" si="0">SUM(E10)</f>
        <v>2500</v>
      </c>
      <c r="F11" s="3">
        <f t="shared" si="0"/>
        <v>2005</v>
      </c>
      <c r="G11" s="3">
        <f t="shared" si="0"/>
        <v>495</v>
      </c>
      <c r="H11" s="3">
        <f t="shared" si="0"/>
        <v>15000</v>
      </c>
    </row>
    <row r="12" spans="1:9" x14ac:dyDescent="0.2">
      <c r="A12" s="4" t="s">
        <v>20</v>
      </c>
      <c r="B12" s="4"/>
      <c r="C12" s="18">
        <f>SUM(C11)</f>
        <v>3049.88</v>
      </c>
      <c r="D12" s="5">
        <f>SUM(D11)</f>
        <v>10000</v>
      </c>
      <c r="E12" s="5">
        <f t="shared" ref="E12:H12" si="1">SUM(E11)</f>
        <v>2500</v>
      </c>
      <c r="F12" s="5">
        <f t="shared" si="1"/>
        <v>2005</v>
      </c>
      <c r="G12" s="5">
        <f t="shared" si="1"/>
        <v>495</v>
      </c>
      <c r="H12" s="5">
        <f t="shared" si="1"/>
        <v>15000</v>
      </c>
      <c r="I12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2:M61"/>
  <sheetViews>
    <sheetView zoomScale="130" zoomScaleNormal="130" workbookViewId="0">
      <pane ySplit="3" topLeftCell="A16" activePane="bottomLeft" state="frozen"/>
      <selection pane="bottomLeft" activeCell="A32" sqref="A32:XFD32"/>
    </sheetView>
  </sheetViews>
  <sheetFormatPr defaultColWidth="8.85546875" defaultRowHeight="12" x14ac:dyDescent="0.2"/>
  <cols>
    <col min="1" max="1" width="4.7109375" style="1" customWidth="1"/>
    <col min="2" max="2" width="24.28515625" style="1" customWidth="1"/>
    <col min="3" max="3" width="11.42578125" style="14" customWidth="1"/>
    <col min="4" max="4" width="12.140625" style="1" bestFit="1" customWidth="1"/>
    <col min="5" max="5" width="11" style="1" customWidth="1"/>
    <col min="6" max="6" width="11" style="1" bestFit="1" customWidth="1"/>
    <col min="7" max="7" width="11.42578125" style="1" bestFit="1" customWidth="1"/>
    <col min="8" max="9" width="11.42578125" style="1" customWidth="1"/>
    <col min="10" max="10" width="12.140625" style="1" bestFit="1" customWidth="1"/>
    <col min="11" max="11" width="8.7109375" style="1" customWidth="1"/>
    <col min="12" max="12" width="62.7109375" style="39" customWidth="1"/>
    <col min="13" max="13" width="12" style="1" bestFit="1" customWidth="1"/>
    <col min="14" max="14" width="9.7109375" style="1" bestFit="1" customWidth="1"/>
    <col min="15" max="16384" width="8.85546875" style="1"/>
  </cols>
  <sheetData>
    <row r="2" spans="1:13" x14ac:dyDescent="0.2">
      <c r="C2" s="15" t="s">
        <v>5</v>
      </c>
      <c r="D2" s="2" t="s">
        <v>206</v>
      </c>
      <c r="E2" s="2" t="s">
        <v>223</v>
      </c>
      <c r="F2" s="2" t="s">
        <v>7</v>
      </c>
      <c r="G2" s="2" t="s">
        <v>8</v>
      </c>
      <c r="H2" s="2" t="s">
        <v>379</v>
      </c>
      <c r="I2" s="2" t="s">
        <v>380</v>
      </c>
      <c r="J2" s="2" t="s">
        <v>205</v>
      </c>
      <c r="K2" s="2"/>
      <c r="L2" s="43" t="s">
        <v>151</v>
      </c>
    </row>
    <row r="3" spans="1:13" x14ac:dyDescent="0.2">
      <c r="C3" s="15" t="s">
        <v>9</v>
      </c>
      <c r="D3" s="2" t="s">
        <v>10</v>
      </c>
      <c r="E3" s="2" t="s">
        <v>10</v>
      </c>
      <c r="F3" s="2"/>
      <c r="G3" s="2"/>
      <c r="H3" s="2"/>
      <c r="I3" s="2" t="s">
        <v>24</v>
      </c>
      <c r="J3" s="2" t="s">
        <v>10</v>
      </c>
      <c r="K3" s="2"/>
      <c r="L3" s="43"/>
    </row>
    <row r="4" spans="1:13" x14ac:dyDescent="0.2">
      <c r="A4" s="2" t="s">
        <v>4</v>
      </c>
    </row>
    <row r="6" spans="1:13" x14ac:dyDescent="0.2">
      <c r="A6" s="1" t="s">
        <v>1</v>
      </c>
      <c r="J6" s="69">
        <f>Summary!G15</f>
        <v>0.04</v>
      </c>
      <c r="L6" s="39" t="s">
        <v>353</v>
      </c>
    </row>
    <row r="7" spans="1:13" x14ac:dyDescent="0.2">
      <c r="A7" s="1">
        <v>1000</v>
      </c>
      <c r="B7" s="1" t="s">
        <v>11</v>
      </c>
      <c r="C7" s="16">
        <v>260450</v>
      </c>
      <c r="D7" s="3">
        <v>276980</v>
      </c>
      <c r="E7" s="3">
        <v>276980</v>
      </c>
      <c r="F7" s="3">
        <v>276980</v>
      </c>
      <c r="G7" s="3">
        <f>SUM(F7-E7)</f>
        <v>0</v>
      </c>
      <c r="H7" s="3"/>
      <c r="I7" s="3"/>
      <c r="J7" s="3">
        <f>F7+(F7*J6)</f>
        <v>288059.2</v>
      </c>
      <c r="K7" s="3">
        <f>Summary!G11*-1</f>
        <v>2065.0199999999604</v>
      </c>
      <c r="L7" s="66" t="s">
        <v>338</v>
      </c>
      <c r="M7" s="67"/>
    </row>
    <row r="8" spans="1:13" x14ac:dyDescent="0.2">
      <c r="A8" s="1">
        <v>1001</v>
      </c>
      <c r="B8" s="1" t="s">
        <v>25</v>
      </c>
      <c r="C8" s="16">
        <v>872.54</v>
      </c>
      <c r="D8" s="3">
        <v>900</v>
      </c>
      <c r="E8" s="3">
        <v>900</v>
      </c>
      <c r="F8" s="3">
        <v>1373.85</v>
      </c>
      <c r="G8" s="3">
        <f t="shared" ref="G8:G22" si="0">SUM(F8-E8)</f>
        <v>473.84999999999991</v>
      </c>
      <c r="H8" s="3"/>
      <c r="I8" s="3"/>
      <c r="J8" s="3">
        <v>900</v>
      </c>
      <c r="K8" s="3"/>
      <c r="L8" s="39" t="s">
        <v>219</v>
      </c>
      <c r="M8" s="67"/>
    </row>
    <row r="9" spans="1:13" x14ac:dyDescent="0.2">
      <c r="A9" s="1">
        <v>1002</v>
      </c>
      <c r="B9" s="1" t="s">
        <v>198</v>
      </c>
      <c r="C9" s="16">
        <v>621.34</v>
      </c>
      <c r="D9" s="3">
        <v>250</v>
      </c>
      <c r="E9" s="3">
        <v>2000</v>
      </c>
      <c r="F9" s="3">
        <v>1289.1600000000001</v>
      </c>
      <c r="G9" s="3">
        <f t="shared" si="0"/>
        <v>-710.83999999999992</v>
      </c>
      <c r="H9" s="3"/>
      <c r="I9" s="3"/>
      <c r="J9" s="3">
        <v>2000</v>
      </c>
      <c r="K9" s="3"/>
      <c r="L9" s="39" t="s">
        <v>288</v>
      </c>
      <c r="M9" s="68"/>
    </row>
    <row r="10" spans="1:13" x14ac:dyDescent="0.2">
      <c r="A10" s="1">
        <v>1003</v>
      </c>
      <c r="B10" s="1" t="s">
        <v>26</v>
      </c>
      <c r="C10" s="16">
        <v>18400.189999999999</v>
      </c>
      <c r="D10" s="3">
        <v>12000</v>
      </c>
      <c r="E10" s="3">
        <v>15000</v>
      </c>
      <c r="F10" s="3">
        <v>40179.99</v>
      </c>
      <c r="G10" s="3">
        <f t="shared" si="0"/>
        <v>25179.989999999998</v>
      </c>
      <c r="H10" s="3"/>
      <c r="I10" s="3"/>
      <c r="J10" s="3">
        <v>15000</v>
      </c>
      <c r="K10" s="3"/>
      <c r="L10" s="39" t="s">
        <v>377</v>
      </c>
    </row>
    <row r="11" spans="1:13" x14ac:dyDescent="0.2">
      <c r="A11" s="1">
        <v>1004</v>
      </c>
      <c r="B11" s="1" t="s">
        <v>185</v>
      </c>
      <c r="C11" s="16">
        <v>5928.1</v>
      </c>
      <c r="D11" s="3">
        <v>6000</v>
      </c>
      <c r="E11" s="3">
        <v>7000</v>
      </c>
      <c r="F11" s="3">
        <v>6755.58</v>
      </c>
      <c r="G11" s="3">
        <f t="shared" si="0"/>
        <v>-244.42000000000007</v>
      </c>
      <c r="H11" s="3"/>
      <c r="I11" s="3"/>
      <c r="J11" s="3">
        <v>7000</v>
      </c>
      <c r="K11" s="3"/>
      <c r="L11" s="39" t="s">
        <v>289</v>
      </c>
    </row>
    <row r="12" spans="1:13" x14ac:dyDescent="0.2">
      <c r="A12" s="1">
        <v>1005</v>
      </c>
      <c r="B12" s="1" t="s">
        <v>27</v>
      </c>
      <c r="C12" s="16">
        <v>852.95</v>
      </c>
      <c r="D12" s="3">
        <v>600</v>
      </c>
      <c r="E12" s="3">
        <v>400</v>
      </c>
      <c r="F12" s="3">
        <v>228.83</v>
      </c>
      <c r="G12" s="3">
        <f t="shared" si="0"/>
        <v>-171.17</v>
      </c>
      <c r="H12" s="3"/>
      <c r="I12" s="3"/>
      <c r="J12" s="3">
        <v>600</v>
      </c>
      <c r="K12" s="3"/>
      <c r="L12" s="39" t="s">
        <v>268</v>
      </c>
    </row>
    <row r="13" spans="1:13" x14ac:dyDescent="0.2">
      <c r="A13" s="1">
        <v>1006</v>
      </c>
      <c r="B13" s="1" t="s">
        <v>28</v>
      </c>
      <c r="C13" s="16">
        <v>-2.85</v>
      </c>
      <c r="D13" s="3">
        <v>10</v>
      </c>
      <c r="E13" s="3">
        <v>10</v>
      </c>
      <c r="F13" s="3">
        <v>0</v>
      </c>
      <c r="G13" s="3">
        <f t="shared" si="0"/>
        <v>-10</v>
      </c>
      <c r="H13" s="3"/>
      <c r="I13" s="3"/>
      <c r="J13" s="3">
        <v>10</v>
      </c>
      <c r="K13" s="3"/>
    </row>
    <row r="14" spans="1:13" x14ac:dyDescent="0.2">
      <c r="A14" s="1">
        <v>1007</v>
      </c>
      <c r="B14" s="1" t="s">
        <v>369</v>
      </c>
      <c r="C14" s="16">
        <v>0</v>
      </c>
      <c r="D14" s="3">
        <v>0</v>
      </c>
      <c r="E14" s="3">
        <v>4615.2</v>
      </c>
      <c r="F14" s="3">
        <v>4615.2</v>
      </c>
      <c r="G14" s="3">
        <f>SUM(F14-E14)</f>
        <v>0</v>
      </c>
      <c r="H14" s="3"/>
      <c r="I14" s="3"/>
      <c r="J14" s="3">
        <v>0</v>
      </c>
      <c r="K14" s="3"/>
      <c r="L14" s="39" t="s">
        <v>370</v>
      </c>
    </row>
    <row r="15" spans="1:13" x14ac:dyDescent="0.2">
      <c r="A15" s="1">
        <v>1009</v>
      </c>
      <c r="B15" s="1" t="s">
        <v>30</v>
      </c>
      <c r="C15" s="16">
        <v>0</v>
      </c>
      <c r="D15" s="3">
        <v>0</v>
      </c>
      <c r="E15" s="3">
        <v>0</v>
      </c>
      <c r="F15" s="3">
        <v>0</v>
      </c>
      <c r="G15" s="3">
        <f t="shared" si="0"/>
        <v>0</v>
      </c>
      <c r="H15" s="3"/>
      <c r="I15" s="3"/>
      <c r="J15" s="3">
        <v>0</v>
      </c>
      <c r="K15" s="3"/>
      <c r="L15" s="39" t="s">
        <v>290</v>
      </c>
    </row>
    <row r="16" spans="1:13" x14ac:dyDescent="0.2">
      <c r="A16" s="1">
        <v>1014</v>
      </c>
      <c r="B16" s="1" t="s">
        <v>132</v>
      </c>
      <c r="C16" s="16">
        <v>700</v>
      </c>
      <c r="D16" s="3">
        <v>500</v>
      </c>
      <c r="E16" s="3">
        <v>500</v>
      </c>
      <c r="F16" s="3">
        <v>300</v>
      </c>
      <c r="G16" s="3">
        <f t="shared" si="0"/>
        <v>-200</v>
      </c>
      <c r="H16" s="3"/>
      <c r="I16" s="3"/>
      <c r="J16" s="3">
        <v>500</v>
      </c>
      <c r="K16" s="3"/>
      <c r="L16" s="39" t="s">
        <v>291</v>
      </c>
    </row>
    <row r="17" spans="1:12" x14ac:dyDescent="0.2">
      <c r="A17" s="1">
        <v>1015</v>
      </c>
      <c r="B17" s="1" t="s">
        <v>32</v>
      </c>
      <c r="C17" s="16">
        <v>0</v>
      </c>
      <c r="D17" s="3">
        <v>0</v>
      </c>
      <c r="E17" s="3">
        <v>0</v>
      </c>
      <c r="F17" s="3">
        <v>168.7</v>
      </c>
      <c r="G17" s="3">
        <f t="shared" si="0"/>
        <v>168.7</v>
      </c>
      <c r="H17" s="3"/>
      <c r="I17" s="3"/>
      <c r="J17" s="3">
        <v>0</v>
      </c>
      <c r="K17" s="3"/>
      <c r="L17" s="39" t="s">
        <v>266</v>
      </c>
    </row>
    <row r="18" spans="1:12" x14ac:dyDescent="0.2">
      <c r="A18" s="1">
        <v>1016</v>
      </c>
      <c r="B18" s="1" t="s">
        <v>184</v>
      </c>
      <c r="C18" s="16">
        <v>41.67</v>
      </c>
      <c r="D18" s="3">
        <v>50</v>
      </c>
      <c r="E18" s="3">
        <v>50</v>
      </c>
      <c r="F18" s="3">
        <v>41.67</v>
      </c>
      <c r="G18" s="3">
        <f t="shared" si="0"/>
        <v>-8.3299999999999983</v>
      </c>
      <c r="H18" s="3"/>
      <c r="I18" s="3"/>
      <c r="J18" s="3">
        <v>50</v>
      </c>
      <c r="K18" s="3"/>
    </row>
    <row r="19" spans="1:12" x14ac:dyDescent="0.2">
      <c r="A19" s="1">
        <v>1017</v>
      </c>
      <c r="B19" s="1" t="s">
        <v>197</v>
      </c>
      <c r="C19" s="16">
        <v>498.6</v>
      </c>
      <c r="D19" s="3">
        <v>500</v>
      </c>
      <c r="E19" s="3">
        <v>1200</v>
      </c>
      <c r="F19" s="3">
        <v>395.55</v>
      </c>
      <c r="G19" s="3">
        <f t="shared" si="0"/>
        <v>-804.45</v>
      </c>
      <c r="H19" s="3"/>
      <c r="I19" s="3"/>
      <c r="J19" s="3">
        <v>1200</v>
      </c>
      <c r="K19" s="3"/>
      <c r="L19" s="39" t="s">
        <v>292</v>
      </c>
    </row>
    <row r="20" spans="1:12" x14ac:dyDescent="0.2">
      <c r="A20" s="1">
        <v>1018</v>
      </c>
      <c r="B20" s="1" t="s">
        <v>331</v>
      </c>
      <c r="C20" s="16">
        <v>0</v>
      </c>
      <c r="D20" s="3">
        <v>0</v>
      </c>
      <c r="E20" s="3">
        <v>100</v>
      </c>
      <c r="F20" s="3">
        <v>50</v>
      </c>
      <c r="G20" s="3">
        <f t="shared" ref="G20" si="1">SUM(F20-E20)</f>
        <v>-50</v>
      </c>
      <c r="H20" s="3"/>
      <c r="I20" s="3"/>
      <c r="J20" s="3">
        <v>200</v>
      </c>
      <c r="K20" s="3"/>
      <c r="L20" s="39" t="s">
        <v>332</v>
      </c>
    </row>
    <row r="21" spans="1:12" x14ac:dyDescent="0.2">
      <c r="A21" s="1">
        <v>1020</v>
      </c>
      <c r="B21" s="1" t="s">
        <v>294</v>
      </c>
      <c r="C21" s="16">
        <v>0</v>
      </c>
      <c r="D21" s="3">
        <v>0</v>
      </c>
      <c r="E21" s="3">
        <v>0</v>
      </c>
      <c r="F21" s="3">
        <v>0</v>
      </c>
      <c r="G21" s="3">
        <f t="shared" si="0"/>
        <v>0</v>
      </c>
      <c r="H21" s="3"/>
      <c r="I21" s="3"/>
      <c r="J21" s="3">
        <v>0</v>
      </c>
      <c r="K21" s="3"/>
    </row>
    <row r="22" spans="1:12" x14ac:dyDescent="0.2">
      <c r="A22" s="1">
        <v>1021</v>
      </c>
      <c r="B22" s="1" t="s">
        <v>267</v>
      </c>
      <c r="C22" s="16">
        <v>291.67</v>
      </c>
      <c r="D22" s="3">
        <v>0</v>
      </c>
      <c r="E22" s="3">
        <v>0</v>
      </c>
      <c r="F22" s="3">
        <v>0</v>
      </c>
      <c r="G22" s="3">
        <f t="shared" si="0"/>
        <v>0</v>
      </c>
      <c r="H22" s="3"/>
      <c r="I22" s="3"/>
      <c r="J22" s="3">
        <v>0</v>
      </c>
      <c r="K22" s="3"/>
      <c r="L22" s="39" t="s">
        <v>295</v>
      </c>
    </row>
    <row r="23" spans="1:12" x14ac:dyDescent="0.2">
      <c r="A23" s="4" t="s">
        <v>15</v>
      </c>
      <c r="B23" s="4"/>
      <c r="C23" s="17">
        <f t="shared" ref="C23:J23" si="2">SUM(C7:C22)</f>
        <v>288654.20999999996</v>
      </c>
      <c r="D23" s="5">
        <f t="shared" si="2"/>
        <v>297790</v>
      </c>
      <c r="E23" s="5">
        <f t="shared" si="2"/>
        <v>308755.20000000001</v>
      </c>
      <c r="F23" s="5">
        <f t="shared" si="2"/>
        <v>332378.52999999997</v>
      </c>
      <c r="G23" s="5">
        <f t="shared" si="2"/>
        <v>23623.329999999994</v>
      </c>
      <c r="H23" s="5"/>
      <c r="I23" s="5"/>
      <c r="J23" s="5">
        <f t="shared" si="2"/>
        <v>315519.2</v>
      </c>
      <c r="K23" s="6"/>
    </row>
    <row r="24" spans="1:12" x14ac:dyDescent="0.2">
      <c r="B24" s="3"/>
      <c r="C24" s="16"/>
      <c r="D24" s="3"/>
      <c r="E24" s="3"/>
      <c r="F24" s="3"/>
      <c r="G24" s="3"/>
      <c r="H24" s="3"/>
      <c r="I24" s="3"/>
      <c r="J24" s="3"/>
      <c r="K24" s="3"/>
    </row>
    <row r="25" spans="1:12" x14ac:dyDescent="0.2">
      <c r="A25" s="1" t="s">
        <v>2</v>
      </c>
    </row>
    <row r="26" spans="1:12" x14ac:dyDescent="0.2">
      <c r="A26" s="1">
        <v>102</v>
      </c>
      <c r="B26" s="1" t="s">
        <v>33</v>
      </c>
      <c r="C26" s="16">
        <v>4326.6499999999996</v>
      </c>
      <c r="D26" s="3">
        <v>5000</v>
      </c>
      <c r="E26" s="3">
        <v>5000</v>
      </c>
      <c r="F26" s="3">
        <v>4222.54</v>
      </c>
      <c r="G26" s="3">
        <f>SUM(E26-F26)</f>
        <v>777.46</v>
      </c>
      <c r="H26" s="3"/>
      <c r="I26" s="3"/>
      <c r="J26" s="3">
        <v>5500</v>
      </c>
      <c r="K26" s="3"/>
      <c r="L26" s="39" t="s">
        <v>296</v>
      </c>
    </row>
    <row r="27" spans="1:12" x14ac:dyDescent="0.2">
      <c r="A27" s="1">
        <v>103</v>
      </c>
      <c r="B27" s="1" t="s">
        <v>34</v>
      </c>
      <c r="C27" s="16">
        <v>507.42</v>
      </c>
      <c r="D27" s="3">
        <v>750</v>
      </c>
      <c r="E27" s="3">
        <v>750</v>
      </c>
      <c r="F27" s="3">
        <v>300.37</v>
      </c>
      <c r="G27" s="3">
        <f t="shared" ref="G27:G60" si="3">SUM(E27-F27)</f>
        <v>449.63</v>
      </c>
      <c r="H27" s="3"/>
      <c r="I27" s="3"/>
      <c r="J27" s="3">
        <v>750</v>
      </c>
      <c r="K27" s="3"/>
    </row>
    <row r="28" spans="1:12" x14ac:dyDescent="0.2">
      <c r="A28" s="1">
        <v>104</v>
      </c>
      <c r="B28" s="1" t="s">
        <v>35</v>
      </c>
      <c r="C28" s="16">
        <v>10.64</v>
      </c>
      <c r="D28" s="3">
        <v>50</v>
      </c>
      <c r="E28" s="3">
        <v>50</v>
      </c>
      <c r="F28" s="3">
        <v>0</v>
      </c>
      <c r="G28" s="3">
        <f t="shared" si="3"/>
        <v>50</v>
      </c>
      <c r="H28" s="3"/>
      <c r="I28" s="3"/>
      <c r="J28" s="3">
        <v>30</v>
      </c>
      <c r="K28" s="3"/>
    </row>
    <row r="29" spans="1:12" x14ac:dyDescent="0.2">
      <c r="A29" s="1">
        <v>106</v>
      </c>
      <c r="B29" s="1" t="s">
        <v>36</v>
      </c>
      <c r="C29" s="16">
        <v>1818.95</v>
      </c>
      <c r="D29" s="3">
        <v>2000</v>
      </c>
      <c r="E29" s="3">
        <v>2000</v>
      </c>
      <c r="F29" s="3">
        <v>1505.02</v>
      </c>
      <c r="G29" s="3">
        <f t="shared" si="3"/>
        <v>494.98</v>
      </c>
      <c r="H29" s="3"/>
      <c r="I29" s="3"/>
      <c r="J29" s="3">
        <v>2000</v>
      </c>
      <c r="K29" s="3"/>
      <c r="L29" s="39" t="s">
        <v>297</v>
      </c>
    </row>
    <row r="30" spans="1:12" x14ac:dyDescent="0.2">
      <c r="A30" s="1">
        <v>107</v>
      </c>
      <c r="B30" s="1" t="s">
        <v>37</v>
      </c>
      <c r="C30" s="16">
        <v>1262.55</v>
      </c>
      <c r="D30" s="3">
        <v>1300</v>
      </c>
      <c r="E30" s="3">
        <v>1300</v>
      </c>
      <c r="F30" s="3">
        <v>210.95</v>
      </c>
      <c r="G30" s="3">
        <f t="shared" si="3"/>
        <v>1089.05</v>
      </c>
      <c r="H30" s="3"/>
      <c r="I30" s="3"/>
      <c r="J30" s="3">
        <v>1400</v>
      </c>
      <c r="K30" s="3"/>
      <c r="L30" s="39" t="s">
        <v>207</v>
      </c>
    </row>
    <row r="31" spans="1:12" x14ac:dyDescent="0.2">
      <c r="A31" s="1">
        <v>108</v>
      </c>
      <c r="B31" s="1" t="s">
        <v>38</v>
      </c>
      <c r="C31" s="16">
        <v>409.56</v>
      </c>
      <c r="D31" s="3">
        <v>800</v>
      </c>
      <c r="E31" s="3">
        <v>200</v>
      </c>
      <c r="F31" s="3">
        <v>12</v>
      </c>
      <c r="G31" s="3">
        <f t="shared" si="3"/>
        <v>188</v>
      </c>
      <c r="H31" s="3"/>
      <c r="I31" s="3"/>
      <c r="J31" s="3">
        <v>300</v>
      </c>
      <c r="K31" s="3"/>
    </row>
    <row r="32" spans="1:12" x14ac:dyDescent="0.2">
      <c r="A32" s="1">
        <v>109</v>
      </c>
      <c r="B32" s="1" t="s">
        <v>39</v>
      </c>
      <c r="C32" s="16">
        <v>1472.91</v>
      </c>
      <c r="D32" s="3">
        <v>1800</v>
      </c>
      <c r="E32" s="3">
        <v>1800</v>
      </c>
      <c r="F32" s="3">
        <v>1818.21</v>
      </c>
      <c r="G32" s="3">
        <f t="shared" si="3"/>
        <v>-18.210000000000036</v>
      </c>
      <c r="H32" s="3"/>
      <c r="I32" s="3"/>
      <c r="J32" s="3">
        <v>1800</v>
      </c>
      <c r="K32" s="3"/>
    </row>
    <row r="33" spans="1:12" x14ac:dyDescent="0.2">
      <c r="A33" s="1">
        <v>110</v>
      </c>
      <c r="B33" s="1" t="s">
        <v>40</v>
      </c>
      <c r="C33" s="16">
        <v>13593.78</v>
      </c>
      <c r="D33" s="3">
        <v>8000</v>
      </c>
      <c r="E33" s="3">
        <v>8000</v>
      </c>
      <c r="F33" s="3">
        <v>7092.62</v>
      </c>
      <c r="G33" s="3">
        <f t="shared" si="3"/>
        <v>907.38000000000011</v>
      </c>
      <c r="H33" s="3"/>
      <c r="I33" s="3"/>
      <c r="J33" s="3">
        <v>8000</v>
      </c>
      <c r="K33" s="3"/>
      <c r="L33" s="39" t="s">
        <v>299</v>
      </c>
    </row>
    <row r="34" spans="1:12" x14ac:dyDescent="0.2">
      <c r="A34" s="1">
        <v>111</v>
      </c>
      <c r="B34" s="1" t="s">
        <v>196</v>
      </c>
      <c r="C34" s="16">
        <v>2000</v>
      </c>
      <c r="D34" s="3">
        <v>0</v>
      </c>
      <c r="E34" s="3">
        <v>0</v>
      </c>
      <c r="F34" s="3">
        <v>0</v>
      </c>
      <c r="G34" s="3">
        <f t="shared" si="3"/>
        <v>0</v>
      </c>
      <c r="H34" s="3"/>
      <c r="I34" s="3"/>
      <c r="J34" s="3">
        <v>7500</v>
      </c>
      <c r="K34" s="3"/>
      <c r="L34" s="39" t="s">
        <v>360</v>
      </c>
    </row>
    <row r="35" spans="1:12" x14ac:dyDescent="0.2">
      <c r="A35" s="1">
        <v>112</v>
      </c>
      <c r="B35" s="1" t="s">
        <v>32</v>
      </c>
      <c r="C35" s="16">
        <v>6054.66</v>
      </c>
      <c r="D35" s="3">
        <v>7000</v>
      </c>
      <c r="E35" s="3">
        <v>4500</v>
      </c>
      <c r="F35" s="3">
        <v>3740.5</v>
      </c>
      <c r="G35" s="3">
        <f t="shared" si="3"/>
        <v>759.5</v>
      </c>
      <c r="H35" s="3"/>
      <c r="I35" s="3"/>
      <c r="J35" s="3">
        <v>3500</v>
      </c>
      <c r="K35" s="3"/>
      <c r="L35" s="39" t="s">
        <v>281</v>
      </c>
    </row>
    <row r="36" spans="1:12" x14ac:dyDescent="0.2">
      <c r="A36" s="1">
        <v>113</v>
      </c>
      <c r="B36" s="1" t="s">
        <v>31</v>
      </c>
      <c r="C36" s="16">
        <v>152.81</v>
      </c>
      <c r="D36" s="3">
        <v>500</v>
      </c>
      <c r="E36" s="3">
        <v>500</v>
      </c>
      <c r="F36" s="3">
        <v>89.17</v>
      </c>
      <c r="G36" s="3">
        <f t="shared" si="3"/>
        <v>410.83</v>
      </c>
      <c r="H36" s="3"/>
      <c r="I36" s="3"/>
      <c r="J36" s="3">
        <v>500</v>
      </c>
      <c r="K36" s="3"/>
    </row>
    <row r="37" spans="1:12" ht="12" customHeight="1" x14ac:dyDescent="0.2">
      <c r="A37" s="1">
        <v>114</v>
      </c>
      <c r="B37" s="1" t="s">
        <v>102</v>
      </c>
      <c r="C37" s="16">
        <v>6642.21</v>
      </c>
      <c r="D37" s="3">
        <v>3000</v>
      </c>
      <c r="E37" s="3">
        <v>3000</v>
      </c>
      <c r="F37" s="3">
        <v>1823.23</v>
      </c>
      <c r="G37" s="3">
        <f t="shared" si="3"/>
        <v>1176.77</v>
      </c>
      <c r="H37" s="3"/>
      <c r="I37" s="3"/>
      <c r="J37" s="3">
        <v>10000</v>
      </c>
      <c r="K37" s="3"/>
      <c r="L37" s="39" t="s">
        <v>220</v>
      </c>
    </row>
    <row r="38" spans="1:12" x14ac:dyDescent="0.2">
      <c r="A38" s="1">
        <v>115</v>
      </c>
      <c r="B38" s="1" t="s">
        <v>41</v>
      </c>
      <c r="C38" s="16">
        <v>4287.5200000000004</v>
      </c>
      <c r="D38" s="3">
        <v>6000</v>
      </c>
      <c r="E38" s="3">
        <v>6000</v>
      </c>
      <c r="F38" s="3">
        <v>6197.45</v>
      </c>
      <c r="G38" s="3">
        <f t="shared" si="3"/>
        <v>-197.44999999999982</v>
      </c>
      <c r="H38" s="3"/>
      <c r="I38" s="3"/>
      <c r="J38" s="3">
        <v>6000</v>
      </c>
      <c r="K38" s="3"/>
    </row>
    <row r="39" spans="1:12" x14ac:dyDescent="0.2">
      <c r="A39" s="1">
        <v>116</v>
      </c>
      <c r="B39" s="1" t="s">
        <v>42</v>
      </c>
      <c r="C39" s="16">
        <v>328.45</v>
      </c>
      <c r="D39" s="3">
        <v>500</v>
      </c>
      <c r="E39" s="3">
        <v>500</v>
      </c>
      <c r="F39" s="3">
        <v>309.05</v>
      </c>
      <c r="G39" s="3">
        <f t="shared" si="3"/>
        <v>190.95</v>
      </c>
      <c r="H39" s="3"/>
      <c r="I39" s="3"/>
      <c r="J39" s="3">
        <v>500</v>
      </c>
      <c r="K39" s="3"/>
    </row>
    <row r="40" spans="1:12" x14ac:dyDescent="0.2">
      <c r="A40" s="1">
        <v>117</v>
      </c>
      <c r="B40" s="1" t="s">
        <v>43</v>
      </c>
      <c r="C40" s="16">
        <v>12324.22</v>
      </c>
      <c r="D40" s="3">
        <v>12324.22</v>
      </c>
      <c r="E40" s="3">
        <v>12324.22</v>
      </c>
      <c r="F40" s="3">
        <v>12324.22</v>
      </c>
      <c r="G40" s="3">
        <f t="shared" si="3"/>
        <v>0</v>
      </c>
      <c r="H40" s="3"/>
      <c r="I40" s="3"/>
      <c r="J40" s="3">
        <v>12324.22</v>
      </c>
      <c r="K40" s="3"/>
      <c r="L40" s="39" t="s">
        <v>300</v>
      </c>
    </row>
    <row r="41" spans="1:12" x14ac:dyDescent="0.2">
      <c r="A41" s="1">
        <v>118</v>
      </c>
      <c r="B41" s="1" t="s">
        <v>44</v>
      </c>
      <c r="C41" s="16">
        <v>0</v>
      </c>
      <c r="D41" s="3">
        <v>500</v>
      </c>
      <c r="E41" s="3">
        <v>500</v>
      </c>
      <c r="F41" s="3">
        <v>0</v>
      </c>
      <c r="G41" s="3">
        <f t="shared" si="3"/>
        <v>500</v>
      </c>
      <c r="H41" s="3"/>
      <c r="I41" s="3"/>
      <c r="J41" s="3">
        <v>500</v>
      </c>
      <c r="K41" s="3"/>
      <c r="L41" s="39" t="s">
        <v>323</v>
      </c>
    </row>
    <row r="42" spans="1:12" x14ac:dyDescent="0.2">
      <c r="A42" s="1">
        <v>119</v>
      </c>
      <c r="B42" s="1" t="s">
        <v>45</v>
      </c>
      <c r="C42" s="16">
        <v>35</v>
      </c>
      <c r="D42" s="3">
        <v>35</v>
      </c>
      <c r="E42" s="3">
        <v>35</v>
      </c>
      <c r="F42" s="3">
        <v>35</v>
      </c>
      <c r="G42" s="3">
        <f t="shared" si="3"/>
        <v>0</v>
      </c>
      <c r="H42" s="3"/>
      <c r="I42" s="3"/>
      <c r="J42" s="3">
        <v>35</v>
      </c>
      <c r="K42" s="3"/>
      <c r="L42" s="39" t="s">
        <v>269</v>
      </c>
    </row>
    <row r="43" spans="1:12" x14ac:dyDescent="0.2">
      <c r="A43" s="1">
        <v>122</v>
      </c>
      <c r="B43" s="1" t="s">
        <v>46</v>
      </c>
      <c r="C43" s="16">
        <v>534.24</v>
      </c>
      <c r="D43" s="3">
        <v>600</v>
      </c>
      <c r="E43" s="3">
        <v>600</v>
      </c>
      <c r="F43" s="3">
        <v>0</v>
      </c>
      <c r="G43" s="3">
        <f t="shared" si="3"/>
        <v>600</v>
      </c>
      <c r="H43" s="3"/>
      <c r="I43" s="3"/>
      <c r="J43" s="3">
        <v>600</v>
      </c>
      <c r="K43" s="3"/>
      <c r="L43" s="39" t="s">
        <v>221</v>
      </c>
    </row>
    <row r="44" spans="1:12" x14ac:dyDescent="0.2">
      <c r="A44" s="1">
        <v>123</v>
      </c>
      <c r="B44" s="1" t="s">
        <v>47</v>
      </c>
      <c r="C44" s="16">
        <v>1720</v>
      </c>
      <c r="D44" s="3">
        <v>3000</v>
      </c>
      <c r="E44" s="3">
        <v>3500</v>
      </c>
      <c r="F44" s="3">
        <v>3350</v>
      </c>
      <c r="G44" s="3">
        <f t="shared" si="3"/>
        <v>150</v>
      </c>
      <c r="H44" s="3"/>
      <c r="I44" s="3"/>
      <c r="J44" s="3">
        <v>3500</v>
      </c>
      <c r="K44" s="3"/>
      <c r="L44" s="39" t="s">
        <v>222</v>
      </c>
    </row>
    <row r="45" spans="1:12" x14ac:dyDescent="0.2">
      <c r="A45" s="1">
        <v>124</v>
      </c>
      <c r="B45" s="1" t="s">
        <v>29</v>
      </c>
      <c r="C45" s="16">
        <v>125</v>
      </c>
      <c r="D45" s="3">
        <v>0</v>
      </c>
      <c r="E45" s="3">
        <v>0</v>
      </c>
      <c r="F45" s="3">
        <v>0</v>
      </c>
      <c r="G45" s="3">
        <f t="shared" si="3"/>
        <v>0</v>
      </c>
      <c r="H45" s="3"/>
      <c r="I45" s="3"/>
      <c r="J45" s="3">
        <v>0</v>
      </c>
      <c r="K45" s="3"/>
    </row>
    <row r="46" spans="1:12" x14ac:dyDescent="0.2">
      <c r="A46" s="1">
        <v>126</v>
      </c>
      <c r="B46" s="1" t="s">
        <v>48</v>
      </c>
      <c r="C46" s="16">
        <v>0</v>
      </c>
      <c r="D46" s="3">
        <v>0</v>
      </c>
      <c r="E46" s="3">
        <v>0</v>
      </c>
      <c r="F46" s="3">
        <v>0</v>
      </c>
      <c r="G46" s="3">
        <f t="shared" si="3"/>
        <v>0</v>
      </c>
      <c r="H46" s="3"/>
      <c r="I46" s="3"/>
      <c r="J46" s="3">
        <v>0</v>
      </c>
      <c r="K46" s="3"/>
    </row>
    <row r="47" spans="1:12" x14ac:dyDescent="0.2">
      <c r="A47" s="1">
        <v>127</v>
      </c>
      <c r="B47" s="1" t="s">
        <v>49</v>
      </c>
      <c r="C47" s="16">
        <v>0</v>
      </c>
      <c r="D47" s="3">
        <v>1000</v>
      </c>
      <c r="E47" s="3">
        <v>4500</v>
      </c>
      <c r="F47" s="3">
        <v>3193.45</v>
      </c>
      <c r="G47" s="3">
        <f t="shared" si="3"/>
        <v>1306.5500000000002</v>
      </c>
      <c r="H47" s="3"/>
      <c r="I47" s="3"/>
      <c r="J47" s="70">
        <v>4500</v>
      </c>
      <c r="K47" s="70"/>
      <c r="L47" s="71" t="s">
        <v>356</v>
      </c>
    </row>
    <row r="48" spans="1:12" x14ac:dyDescent="0.2">
      <c r="A48" s="1">
        <v>128</v>
      </c>
      <c r="B48" s="1" t="s">
        <v>50</v>
      </c>
      <c r="C48" s="16">
        <v>1879</v>
      </c>
      <c r="D48" s="3">
        <v>1500</v>
      </c>
      <c r="E48" s="3">
        <v>1500</v>
      </c>
      <c r="F48" s="3">
        <v>57.33</v>
      </c>
      <c r="G48" s="3">
        <f t="shared" si="3"/>
        <v>1442.67</v>
      </c>
      <c r="H48" s="3"/>
      <c r="I48" s="3"/>
      <c r="J48" s="3">
        <v>1500</v>
      </c>
      <c r="K48" s="3"/>
      <c r="L48" s="39" t="s">
        <v>208</v>
      </c>
    </row>
    <row r="49" spans="1:12" x14ac:dyDescent="0.2">
      <c r="A49" s="1">
        <v>130</v>
      </c>
      <c r="B49" s="1" t="s">
        <v>160</v>
      </c>
      <c r="C49" s="16">
        <v>37.49</v>
      </c>
      <c r="D49" s="3">
        <v>1500</v>
      </c>
      <c r="E49" s="3">
        <v>1000</v>
      </c>
      <c r="F49" s="3">
        <v>200</v>
      </c>
      <c r="G49" s="3">
        <f t="shared" si="3"/>
        <v>800</v>
      </c>
      <c r="H49" s="3"/>
      <c r="I49" s="3"/>
      <c r="J49" s="3">
        <v>1000</v>
      </c>
      <c r="K49" s="3"/>
      <c r="L49" s="39" t="s">
        <v>357</v>
      </c>
    </row>
    <row r="50" spans="1:12" x14ac:dyDescent="0.2">
      <c r="A50" s="1">
        <v>131</v>
      </c>
      <c r="B50" s="1" t="s">
        <v>197</v>
      </c>
      <c r="C50" s="16">
        <v>372.91</v>
      </c>
      <c r="D50" s="3">
        <v>500</v>
      </c>
      <c r="E50" s="3">
        <v>665</v>
      </c>
      <c r="F50" s="3">
        <v>664.2</v>
      </c>
      <c r="G50" s="3">
        <f t="shared" si="3"/>
        <v>0.79999999999995453</v>
      </c>
      <c r="H50" s="3"/>
      <c r="I50" s="3"/>
      <c r="J50" s="3">
        <v>700</v>
      </c>
      <c r="K50" s="3"/>
      <c r="L50" s="39" t="s">
        <v>282</v>
      </c>
    </row>
    <row r="51" spans="1:12" x14ac:dyDescent="0.2">
      <c r="A51" s="1">
        <v>135</v>
      </c>
      <c r="B51" s="1" t="s">
        <v>51</v>
      </c>
      <c r="C51" s="16">
        <v>0</v>
      </c>
      <c r="D51" s="3">
        <v>1000</v>
      </c>
      <c r="E51" s="3">
        <v>1000</v>
      </c>
      <c r="F51" s="3">
        <v>144</v>
      </c>
      <c r="G51" s="3">
        <f t="shared" si="3"/>
        <v>856</v>
      </c>
      <c r="H51" s="3"/>
      <c r="I51" s="3"/>
      <c r="J51" s="3">
        <v>1000</v>
      </c>
      <c r="K51" s="3"/>
    </row>
    <row r="52" spans="1:12" x14ac:dyDescent="0.2">
      <c r="A52" s="1">
        <v>140</v>
      </c>
      <c r="B52" s="1" t="s">
        <v>52</v>
      </c>
      <c r="C52" s="16">
        <v>250.07</v>
      </c>
      <c r="D52" s="3">
        <v>500</v>
      </c>
      <c r="E52" s="3">
        <v>500</v>
      </c>
      <c r="F52" s="3">
        <v>69.209999999999994</v>
      </c>
      <c r="G52" s="3">
        <f t="shared" si="3"/>
        <v>430.79</v>
      </c>
      <c r="H52" s="3"/>
      <c r="I52" s="3"/>
      <c r="J52" s="3">
        <v>500</v>
      </c>
      <c r="K52" s="3"/>
    </row>
    <row r="53" spans="1:12" x14ac:dyDescent="0.2">
      <c r="A53" s="1">
        <v>150</v>
      </c>
      <c r="B53" s="1" t="s">
        <v>53</v>
      </c>
      <c r="C53" s="16">
        <v>27.44</v>
      </c>
      <c r="D53" s="3">
        <v>300</v>
      </c>
      <c r="E53" s="3">
        <v>500</v>
      </c>
      <c r="F53" s="3">
        <v>1506.63</v>
      </c>
      <c r="G53" s="3">
        <f t="shared" si="3"/>
        <v>-1006.6300000000001</v>
      </c>
      <c r="H53" s="3"/>
      <c r="I53" s="3"/>
      <c r="J53" s="3">
        <v>300</v>
      </c>
      <c r="K53" s="3"/>
      <c r="L53" s="39" t="s">
        <v>373</v>
      </c>
    </row>
    <row r="54" spans="1:12" x14ac:dyDescent="0.2">
      <c r="A54" s="1">
        <v>160</v>
      </c>
      <c r="B54" s="1" t="s">
        <v>54</v>
      </c>
      <c r="C54" s="16">
        <v>0</v>
      </c>
      <c r="D54" s="3">
        <v>40</v>
      </c>
      <c r="E54" s="3">
        <v>40</v>
      </c>
      <c r="F54" s="3">
        <v>0</v>
      </c>
      <c r="G54" s="3">
        <f t="shared" si="3"/>
        <v>40</v>
      </c>
      <c r="H54" s="3"/>
      <c r="I54" s="3"/>
      <c r="J54" s="3">
        <v>40</v>
      </c>
      <c r="K54" s="3"/>
    </row>
    <row r="55" spans="1:12" x14ac:dyDescent="0.2">
      <c r="A55" s="1">
        <v>165</v>
      </c>
      <c r="B55" s="1" t="s">
        <v>161</v>
      </c>
      <c r="C55" s="16">
        <v>0</v>
      </c>
      <c r="D55" s="3">
        <v>0</v>
      </c>
      <c r="E55" s="3">
        <v>0</v>
      </c>
      <c r="F55" s="3">
        <v>0</v>
      </c>
      <c r="G55" s="3">
        <f t="shared" si="3"/>
        <v>0</v>
      </c>
      <c r="H55" s="3"/>
      <c r="I55" s="3"/>
      <c r="J55" s="3">
        <v>0</v>
      </c>
      <c r="K55" s="3"/>
    </row>
    <row r="56" spans="1:12" ht="12" customHeight="1" x14ac:dyDescent="0.2">
      <c r="A56" s="1">
        <v>170</v>
      </c>
      <c r="B56" s="1" t="s">
        <v>162</v>
      </c>
      <c r="C56" s="16">
        <v>164504.24</v>
      </c>
      <c r="D56" s="3">
        <v>175000</v>
      </c>
      <c r="E56" s="3">
        <v>175000</v>
      </c>
      <c r="F56" s="3">
        <v>163559.63</v>
      </c>
      <c r="G56" s="3">
        <f t="shared" si="3"/>
        <v>11440.369999999995</v>
      </c>
      <c r="H56" s="3">
        <v>12018.71</v>
      </c>
      <c r="I56" s="3">
        <f>F56+H56</f>
        <v>175578.34</v>
      </c>
      <c r="J56" s="70">
        <v>160000</v>
      </c>
      <c r="K56" s="70"/>
      <c r="L56" s="71" t="s">
        <v>384</v>
      </c>
    </row>
    <row r="57" spans="1:12" x14ac:dyDescent="0.2">
      <c r="A57" s="1">
        <v>175</v>
      </c>
      <c r="B57" s="1" t="s">
        <v>163</v>
      </c>
      <c r="C57" s="16">
        <v>383.4</v>
      </c>
      <c r="D57" s="3">
        <v>500</v>
      </c>
      <c r="E57" s="3">
        <v>500</v>
      </c>
      <c r="F57" s="3">
        <v>0</v>
      </c>
      <c r="G57" s="3">
        <f t="shared" si="3"/>
        <v>500</v>
      </c>
      <c r="H57" s="3"/>
      <c r="I57" s="3"/>
      <c r="J57" s="3">
        <v>500</v>
      </c>
      <c r="K57" s="3"/>
    </row>
    <row r="58" spans="1:12" x14ac:dyDescent="0.2">
      <c r="A58" s="1">
        <v>180</v>
      </c>
      <c r="B58" s="1" t="s">
        <v>164</v>
      </c>
      <c r="C58" s="16">
        <v>475</v>
      </c>
      <c r="D58" s="3">
        <v>1000</v>
      </c>
      <c r="E58" s="3">
        <v>4000</v>
      </c>
      <c r="F58" s="3">
        <v>3911.5</v>
      </c>
      <c r="G58" s="3">
        <f t="shared" si="3"/>
        <v>88.5</v>
      </c>
      <c r="H58" s="3"/>
      <c r="I58" s="3"/>
      <c r="J58" s="3">
        <v>2000</v>
      </c>
      <c r="K58" s="3"/>
      <c r="L58" s="39" t="s">
        <v>302</v>
      </c>
    </row>
    <row r="59" spans="1:12" x14ac:dyDescent="0.2">
      <c r="A59" s="1">
        <v>185</v>
      </c>
      <c r="B59" s="1" t="s">
        <v>26</v>
      </c>
      <c r="C59" s="16">
        <v>0</v>
      </c>
      <c r="D59" s="3">
        <v>0</v>
      </c>
      <c r="E59" s="3">
        <v>0</v>
      </c>
      <c r="F59" s="3">
        <v>0</v>
      </c>
      <c r="G59" s="3">
        <f t="shared" si="3"/>
        <v>0</v>
      </c>
      <c r="H59" s="3"/>
      <c r="I59" s="3"/>
      <c r="J59" s="3">
        <v>0</v>
      </c>
      <c r="K59" s="3"/>
    </row>
    <row r="60" spans="1:12" x14ac:dyDescent="0.2">
      <c r="A60" s="1">
        <v>196</v>
      </c>
      <c r="B60" s="1" t="s">
        <v>209</v>
      </c>
      <c r="C60" s="16">
        <v>0</v>
      </c>
      <c r="D60" s="3">
        <v>0</v>
      </c>
      <c r="E60" s="3">
        <v>195</v>
      </c>
      <c r="F60" s="3">
        <v>195</v>
      </c>
      <c r="G60" s="3">
        <f t="shared" si="3"/>
        <v>0</v>
      </c>
      <c r="H60" s="3"/>
      <c r="I60" s="3"/>
      <c r="J60" s="3">
        <v>100</v>
      </c>
      <c r="K60" s="3"/>
      <c r="L60" s="39" t="s">
        <v>232</v>
      </c>
    </row>
    <row r="61" spans="1:12" x14ac:dyDescent="0.2">
      <c r="A61" s="4" t="s">
        <v>20</v>
      </c>
      <c r="B61" s="4"/>
      <c r="C61" s="17">
        <f t="shared" ref="C61:J61" si="4">SUM(C26:C60)</f>
        <v>225536.12</v>
      </c>
      <c r="D61" s="17">
        <f t="shared" si="4"/>
        <v>235999.22</v>
      </c>
      <c r="E61" s="17">
        <f t="shared" si="4"/>
        <v>239959.22</v>
      </c>
      <c r="F61" s="5">
        <f t="shared" si="4"/>
        <v>216531.28</v>
      </c>
      <c r="G61" s="5">
        <f t="shared" si="4"/>
        <v>23427.939999999995</v>
      </c>
      <c r="H61" s="5"/>
      <c r="I61" s="5"/>
      <c r="J61" s="5">
        <f t="shared" si="4"/>
        <v>236879.22</v>
      </c>
      <c r="K61" s="6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2:L61"/>
  <sheetViews>
    <sheetView tabSelected="1" zoomScale="130" zoomScaleNormal="130" workbookViewId="0">
      <pane xSplit="2" ySplit="3" topLeftCell="D34" activePane="bottomRight" state="frozen"/>
      <selection pane="topRight" activeCell="C1" sqref="C1"/>
      <selection pane="bottomLeft" activeCell="A8" sqref="A8"/>
      <selection pane="bottomRight" activeCell="A45" sqref="A45:XFD45"/>
    </sheetView>
  </sheetViews>
  <sheetFormatPr defaultColWidth="8.85546875" defaultRowHeight="12" x14ac:dyDescent="0.2"/>
  <cols>
    <col min="1" max="1" width="7.28515625" style="1" customWidth="1"/>
    <col min="2" max="2" width="25.85546875" style="1" customWidth="1"/>
    <col min="3" max="3" width="12.140625" style="14" bestFit="1" customWidth="1"/>
    <col min="4" max="4" width="12.140625" style="1" bestFit="1" customWidth="1"/>
    <col min="5" max="5" width="12.140625" style="1" customWidth="1"/>
    <col min="6" max="6" width="11.140625" style="1" bestFit="1" customWidth="1"/>
    <col min="7" max="7" width="11.7109375" style="1" bestFit="1" customWidth="1"/>
    <col min="8" max="9" width="11.7109375" style="1" customWidth="1"/>
    <col min="10" max="10" width="12.140625" style="1" bestFit="1" customWidth="1"/>
    <col min="11" max="11" width="83.42578125" style="39" customWidth="1"/>
    <col min="12" max="16384" width="8.85546875" style="1"/>
  </cols>
  <sheetData>
    <row r="2" spans="1:11" x14ac:dyDescent="0.2">
      <c r="C2" s="15" t="s">
        <v>5</v>
      </c>
      <c r="D2" s="2" t="s">
        <v>206</v>
      </c>
      <c r="E2" s="2" t="s">
        <v>223</v>
      </c>
      <c r="F2" s="2" t="s">
        <v>7</v>
      </c>
      <c r="G2" s="2" t="s">
        <v>8</v>
      </c>
      <c r="H2" s="2" t="s">
        <v>379</v>
      </c>
      <c r="I2" s="2" t="s">
        <v>380</v>
      </c>
      <c r="J2" s="2" t="s">
        <v>205</v>
      </c>
      <c r="K2" s="43" t="s">
        <v>151</v>
      </c>
    </row>
    <row r="3" spans="1:11" x14ac:dyDescent="0.2">
      <c r="C3" s="15" t="s">
        <v>9</v>
      </c>
      <c r="D3" s="2" t="s">
        <v>10</v>
      </c>
      <c r="E3" s="2" t="s">
        <v>10</v>
      </c>
      <c r="F3" s="2" t="s">
        <v>351</v>
      </c>
      <c r="G3" s="2"/>
      <c r="H3" s="2"/>
      <c r="I3" s="2" t="s">
        <v>24</v>
      </c>
      <c r="J3" s="2" t="s">
        <v>10</v>
      </c>
      <c r="K3" s="43"/>
    </row>
    <row r="4" spans="1:11" x14ac:dyDescent="0.2">
      <c r="A4" s="2" t="s">
        <v>235</v>
      </c>
    </row>
    <row r="5" spans="1:11" x14ac:dyDescent="0.2">
      <c r="A5" s="1" t="s">
        <v>1</v>
      </c>
    </row>
    <row r="6" spans="1:11" x14ac:dyDescent="0.2">
      <c r="A6" s="1">
        <v>3001</v>
      </c>
      <c r="B6" s="1" t="s">
        <v>55</v>
      </c>
      <c r="C6" s="16">
        <v>90360</v>
      </c>
      <c r="D6" s="3">
        <v>90000</v>
      </c>
      <c r="E6" s="3">
        <v>90000</v>
      </c>
      <c r="F6" s="3">
        <v>90595</v>
      </c>
      <c r="G6" s="3">
        <f>SUM(F6-E6)</f>
        <v>595</v>
      </c>
      <c r="H6" s="3"/>
      <c r="I6" s="3"/>
      <c r="J6" s="3">
        <v>90000</v>
      </c>
    </row>
    <row r="7" spans="1:11" ht="12" customHeight="1" x14ac:dyDescent="0.2">
      <c r="A7" s="1">
        <v>3002</v>
      </c>
      <c r="B7" s="1" t="s">
        <v>56</v>
      </c>
      <c r="C7" s="16">
        <v>1539.38</v>
      </c>
      <c r="D7" s="3">
        <v>1500</v>
      </c>
      <c r="E7" s="3">
        <v>1500</v>
      </c>
      <c r="F7" s="3">
        <v>3011.81</v>
      </c>
      <c r="G7" s="3">
        <f t="shared" ref="G7:G12" si="0">SUM(F7-E7)</f>
        <v>1511.81</v>
      </c>
      <c r="H7" s="3">
        <v>1511.38</v>
      </c>
      <c r="I7" s="3">
        <f>F7-H7</f>
        <v>1500.4299999999998</v>
      </c>
      <c r="J7" s="3">
        <v>1500</v>
      </c>
      <c r="K7" s="39" t="s">
        <v>378</v>
      </c>
    </row>
    <row r="8" spans="1:11" x14ac:dyDescent="0.2">
      <c r="A8" s="1">
        <v>3004</v>
      </c>
      <c r="B8" s="1" t="s">
        <v>57</v>
      </c>
      <c r="C8" s="16">
        <v>750</v>
      </c>
      <c r="D8" s="3">
        <v>750</v>
      </c>
      <c r="E8" s="3">
        <v>750</v>
      </c>
      <c r="F8" s="3">
        <v>750</v>
      </c>
      <c r="G8" s="3">
        <f t="shared" si="0"/>
        <v>0</v>
      </c>
      <c r="H8" s="3"/>
      <c r="I8" s="3"/>
      <c r="J8" s="3">
        <v>750</v>
      </c>
      <c r="K8" s="39" t="s">
        <v>276</v>
      </c>
    </row>
    <row r="9" spans="1:11" x14ac:dyDescent="0.2">
      <c r="A9" s="1">
        <v>3005</v>
      </c>
      <c r="B9" s="1" t="s">
        <v>58</v>
      </c>
      <c r="C9" s="16">
        <v>0</v>
      </c>
      <c r="D9" s="3">
        <v>1700</v>
      </c>
      <c r="E9" s="3">
        <v>129000</v>
      </c>
      <c r="F9" s="3">
        <v>128566.32</v>
      </c>
      <c r="G9" s="3">
        <f t="shared" si="0"/>
        <v>-433.67999999999302</v>
      </c>
      <c r="H9" s="3"/>
      <c r="I9" s="3"/>
      <c r="J9" s="3">
        <v>1700</v>
      </c>
      <c r="K9" s="39" t="s">
        <v>275</v>
      </c>
    </row>
    <row r="10" spans="1:11" x14ac:dyDescent="0.2">
      <c r="A10" s="1">
        <v>3006</v>
      </c>
      <c r="B10" s="1" t="s">
        <v>59</v>
      </c>
      <c r="C10" s="16">
        <v>4247.82</v>
      </c>
      <c r="D10" s="3">
        <v>300</v>
      </c>
      <c r="E10" s="3">
        <v>300</v>
      </c>
      <c r="F10" s="3">
        <v>234.5</v>
      </c>
      <c r="G10" s="3">
        <f t="shared" si="0"/>
        <v>-65.5</v>
      </c>
      <c r="H10" s="3"/>
      <c r="I10" s="3"/>
      <c r="J10" s="3">
        <v>300</v>
      </c>
    </row>
    <row r="11" spans="1:11" x14ac:dyDescent="0.2">
      <c r="A11" s="1">
        <v>3008</v>
      </c>
      <c r="B11" s="1" t="s">
        <v>216</v>
      </c>
      <c r="C11" s="16">
        <v>0</v>
      </c>
      <c r="D11" s="3">
        <v>0</v>
      </c>
      <c r="E11" s="3">
        <v>2500</v>
      </c>
      <c r="F11" s="3">
        <v>4500</v>
      </c>
      <c r="G11" s="3">
        <f t="shared" si="0"/>
        <v>2000</v>
      </c>
      <c r="H11" s="3"/>
      <c r="I11" s="3"/>
      <c r="J11" s="3">
        <v>0</v>
      </c>
      <c r="K11" s="39" t="s">
        <v>337</v>
      </c>
    </row>
    <row r="12" spans="1:11" x14ac:dyDescent="0.2">
      <c r="A12" s="1">
        <v>3015</v>
      </c>
      <c r="B12" s="1" t="s">
        <v>61</v>
      </c>
      <c r="C12" s="16">
        <v>325</v>
      </c>
      <c r="D12" s="3">
        <v>200</v>
      </c>
      <c r="E12" s="3">
        <v>200</v>
      </c>
      <c r="F12" s="3">
        <v>250</v>
      </c>
      <c r="G12" s="3">
        <f t="shared" si="0"/>
        <v>50</v>
      </c>
      <c r="H12" s="3"/>
      <c r="I12" s="3"/>
      <c r="J12" s="3">
        <v>200</v>
      </c>
    </row>
    <row r="13" spans="1:11" x14ac:dyDescent="0.2">
      <c r="A13" s="4" t="s">
        <v>15</v>
      </c>
      <c r="B13" s="4"/>
      <c r="C13" s="17">
        <f t="shared" ref="C13:J13" si="1">SUM(C6:C12)</f>
        <v>97222.200000000012</v>
      </c>
      <c r="D13" s="5">
        <f t="shared" si="1"/>
        <v>94450</v>
      </c>
      <c r="E13" s="5">
        <f t="shared" si="1"/>
        <v>224250</v>
      </c>
      <c r="F13" s="5">
        <f t="shared" si="1"/>
        <v>227907.63</v>
      </c>
      <c r="G13" s="5">
        <f t="shared" si="1"/>
        <v>3657.6300000000069</v>
      </c>
      <c r="H13" s="5"/>
      <c r="I13" s="5"/>
      <c r="J13" s="5">
        <f t="shared" si="1"/>
        <v>94450</v>
      </c>
    </row>
    <row r="14" spans="1:11" x14ac:dyDescent="0.2">
      <c r="A14" s="2"/>
      <c r="B14" s="2"/>
      <c r="C14" s="18"/>
      <c r="D14" s="6"/>
      <c r="E14" s="6"/>
      <c r="F14" s="6"/>
      <c r="G14" s="6"/>
      <c r="H14" s="6"/>
      <c r="I14" s="6"/>
      <c r="J14" s="6"/>
    </row>
    <row r="15" spans="1:11" x14ac:dyDescent="0.2">
      <c r="A15" s="1" t="s">
        <v>2</v>
      </c>
    </row>
    <row r="16" spans="1:11" x14ac:dyDescent="0.2">
      <c r="A16" s="1">
        <v>300</v>
      </c>
      <c r="B16" s="1" t="s">
        <v>62</v>
      </c>
    </row>
    <row r="17" spans="1:11" x14ac:dyDescent="0.2">
      <c r="A17" s="1" t="s">
        <v>63</v>
      </c>
      <c r="B17" s="1" t="s">
        <v>64</v>
      </c>
      <c r="C17" s="16">
        <v>225.6</v>
      </c>
      <c r="D17" s="3">
        <v>500</v>
      </c>
      <c r="E17" s="3">
        <v>800</v>
      </c>
      <c r="F17" s="3">
        <v>575.72</v>
      </c>
      <c r="G17" s="3">
        <f t="shared" ref="G17:G27" si="2">SUM(E17-F17)</f>
        <v>224.27999999999997</v>
      </c>
      <c r="H17" s="3"/>
      <c r="I17" s="3"/>
      <c r="J17" s="3">
        <v>600</v>
      </c>
      <c r="K17" s="39" t="s">
        <v>210</v>
      </c>
    </row>
    <row r="18" spans="1:11" x14ac:dyDescent="0.2">
      <c r="A18" s="1" t="s">
        <v>65</v>
      </c>
      <c r="B18" s="1" t="s">
        <v>66</v>
      </c>
      <c r="C18" s="16">
        <v>0</v>
      </c>
      <c r="D18" s="3">
        <v>600</v>
      </c>
      <c r="E18" s="3">
        <v>100</v>
      </c>
      <c r="F18" s="3">
        <v>40.450000000000003</v>
      </c>
      <c r="G18" s="3">
        <f t="shared" si="2"/>
        <v>59.55</v>
      </c>
      <c r="H18" s="3"/>
      <c r="I18" s="3"/>
      <c r="J18" s="3">
        <v>200</v>
      </c>
    </row>
    <row r="19" spans="1:11" x14ac:dyDescent="0.2">
      <c r="A19" s="1" t="s">
        <v>67</v>
      </c>
      <c r="B19" s="1" t="s">
        <v>68</v>
      </c>
      <c r="C19" s="16">
        <v>0</v>
      </c>
      <c r="D19" s="3">
        <v>1000</v>
      </c>
      <c r="E19" s="3">
        <v>1000</v>
      </c>
      <c r="F19" s="3">
        <v>157.5</v>
      </c>
      <c r="G19" s="3">
        <f t="shared" si="2"/>
        <v>842.5</v>
      </c>
      <c r="H19" s="3"/>
      <c r="I19" s="3"/>
      <c r="J19" s="3">
        <v>0</v>
      </c>
      <c r="K19" s="39" t="s">
        <v>348</v>
      </c>
    </row>
    <row r="20" spans="1:11" x14ac:dyDescent="0.2">
      <c r="A20" s="1" t="s">
        <v>69</v>
      </c>
      <c r="B20" s="1" t="s">
        <v>70</v>
      </c>
      <c r="C20" s="16">
        <v>1297.4000000000001</v>
      </c>
      <c r="D20" s="3">
        <v>1900</v>
      </c>
      <c r="E20" s="3">
        <v>1900</v>
      </c>
      <c r="F20" s="3">
        <v>1297.4000000000001</v>
      </c>
      <c r="G20" s="3">
        <f t="shared" si="2"/>
        <v>602.59999999999991</v>
      </c>
      <c r="H20" s="3"/>
      <c r="I20" s="3"/>
      <c r="J20" s="3">
        <v>2100</v>
      </c>
      <c r="K20" s="39" t="s">
        <v>211</v>
      </c>
    </row>
    <row r="21" spans="1:11" x14ac:dyDescent="0.2">
      <c r="A21" s="1" t="s">
        <v>71</v>
      </c>
      <c r="B21" s="1" t="s">
        <v>72</v>
      </c>
      <c r="C21" s="16">
        <v>33702.660000000003</v>
      </c>
      <c r="D21" s="3">
        <v>42000</v>
      </c>
      <c r="E21" s="3">
        <v>42000</v>
      </c>
      <c r="F21" s="3">
        <v>37310</v>
      </c>
      <c r="G21" s="3">
        <f t="shared" si="2"/>
        <v>4690</v>
      </c>
      <c r="H21" s="3">
        <v>3080</v>
      </c>
      <c r="I21" s="3">
        <f>F21+H21</f>
        <v>40390</v>
      </c>
      <c r="J21" s="3">
        <v>44000</v>
      </c>
      <c r="K21" s="39" t="s">
        <v>388</v>
      </c>
    </row>
    <row r="22" spans="1:11" x14ac:dyDescent="0.2">
      <c r="A22" s="1" t="s">
        <v>73</v>
      </c>
      <c r="B22" s="1" t="s">
        <v>74</v>
      </c>
      <c r="C22" s="16">
        <v>91.98</v>
      </c>
      <c r="D22" s="3">
        <v>1000</v>
      </c>
      <c r="E22" s="3">
        <v>1000</v>
      </c>
      <c r="F22" s="3">
        <v>790.31</v>
      </c>
      <c r="G22" s="3">
        <f t="shared" si="2"/>
        <v>209.69000000000005</v>
      </c>
      <c r="H22" s="3"/>
      <c r="I22" s="3"/>
      <c r="J22" s="3">
        <v>1000</v>
      </c>
    </row>
    <row r="23" spans="1:11" x14ac:dyDescent="0.2">
      <c r="A23" s="1" t="s">
        <v>75</v>
      </c>
      <c r="B23" s="1" t="s">
        <v>76</v>
      </c>
      <c r="C23" s="16">
        <v>0</v>
      </c>
      <c r="D23" s="3">
        <v>200</v>
      </c>
      <c r="E23" s="3">
        <v>0</v>
      </c>
      <c r="F23" s="3">
        <v>0</v>
      </c>
      <c r="G23" s="3">
        <f t="shared" si="2"/>
        <v>0</v>
      </c>
      <c r="H23" s="3"/>
      <c r="I23" s="3"/>
      <c r="J23" s="3">
        <v>0</v>
      </c>
      <c r="K23" s="39" t="s">
        <v>308</v>
      </c>
    </row>
    <row r="24" spans="1:11" x14ac:dyDescent="0.2">
      <c r="A24" s="1" t="s">
        <v>77</v>
      </c>
      <c r="B24" s="1" t="s">
        <v>78</v>
      </c>
      <c r="C24" s="16">
        <v>2340.58</v>
      </c>
      <c r="D24" s="3">
        <v>3000</v>
      </c>
      <c r="E24" s="3">
        <v>3000</v>
      </c>
      <c r="F24" s="3">
        <v>2261.1799999999998</v>
      </c>
      <c r="G24" s="3">
        <f t="shared" si="2"/>
        <v>738.82000000000016</v>
      </c>
      <c r="H24" s="3"/>
      <c r="I24" s="3"/>
      <c r="J24" s="3">
        <v>3200</v>
      </c>
      <c r="K24" s="39" t="s">
        <v>212</v>
      </c>
    </row>
    <row r="25" spans="1:11" x14ac:dyDescent="0.2">
      <c r="A25" s="1" t="s">
        <v>79</v>
      </c>
      <c r="B25" s="1" t="s">
        <v>80</v>
      </c>
      <c r="C25" s="16">
        <v>7000</v>
      </c>
      <c r="D25" s="3">
        <v>9000</v>
      </c>
      <c r="E25" s="3">
        <v>9000</v>
      </c>
      <c r="F25" s="3">
        <v>5600</v>
      </c>
      <c r="G25" s="3">
        <f t="shared" si="2"/>
        <v>3400</v>
      </c>
      <c r="H25" s="3"/>
      <c r="I25" s="3"/>
      <c r="J25" s="3">
        <v>9000</v>
      </c>
      <c r="K25" s="39" t="s">
        <v>213</v>
      </c>
    </row>
    <row r="26" spans="1:11" x14ac:dyDescent="0.2">
      <c r="A26" s="1" t="s">
        <v>81</v>
      </c>
      <c r="B26" s="1" t="s">
        <v>32</v>
      </c>
      <c r="C26" s="16">
        <v>180</v>
      </c>
      <c r="D26" s="3">
        <v>1500</v>
      </c>
      <c r="E26" s="3">
        <v>0</v>
      </c>
      <c r="F26" s="3">
        <v>0</v>
      </c>
      <c r="G26" s="3">
        <f t="shared" si="2"/>
        <v>0</v>
      </c>
      <c r="H26" s="3"/>
      <c r="I26" s="3"/>
      <c r="J26" s="3">
        <v>500</v>
      </c>
      <c r="K26" s="39" t="s">
        <v>309</v>
      </c>
    </row>
    <row r="27" spans="1:11" x14ac:dyDescent="0.2">
      <c r="A27" s="1" t="s">
        <v>152</v>
      </c>
      <c r="B27" s="1" t="s">
        <v>154</v>
      </c>
      <c r="C27" s="16">
        <v>0</v>
      </c>
      <c r="D27" s="3">
        <v>0</v>
      </c>
      <c r="E27" s="3">
        <v>0</v>
      </c>
      <c r="F27" s="3">
        <v>0</v>
      </c>
      <c r="G27" s="3">
        <f t="shared" si="2"/>
        <v>0</v>
      </c>
      <c r="H27" s="3"/>
      <c r="I27" s="3"/>
      <c r="J27" s="3">
        <v>0</v>
      </c>
    </row>
    <row r="28" spans="1:11" x14ac:dyDescent="0.2">
      <c r="A28" s="1" t="s">
        <v>153</v>
      </c>
      <c r="B28" s="1" t="s">
        <v>155</v>
      </c>
      <c r="C28" s="16">
        <v>3870</v>
      </c>
      <c r="D28" s="3">
        <v>0</v>
      </c>
      <c r="E28" s="3">
        <v>0</v>
      </c>
      <c r="F28" s="3">
        <v>0</v>
      </c>
      <c r="G28" s="3">
        <f>SUM(E28-F28)</f>
        <v>0</v>
      </c>
      <c r="H28" s="3"/>
      <c r="I28" s="3"/>
      <c r="J28" s="3">
        <v>0</v>
      </c>
    </row>
    <row r="29" spans="1:11" x14ac:dyDescent="0.2">
      <c r="A29" s="4">
        <v>300</v>
      </c>
      <c r="B29" s="4" t="s">
        <v>24</v>
      </c>
      <c r="C29" s="17">
        <f>SUM(C17:C28)</f>
        <v>48708.220000000008</v>
      </c>
      <c r="D29" s="5">
        <f>SUM(D17:D28)</f>
        <v>60700</v>
      </c>
      <c r="E29" s="5">
        <f t="shared" ref="E29" si="3">SUM(E17:E28)</f>
        <v>58800</v>
      </c>
      <c r="F29" s="5">
        <f>SUM(F17:F28)</f>
        <v>48032.56</v>
      </c>
      <c r="G29" s="5">
        <f>SUM(G17:G28)</f>
        <v>10767.44</v>
      </c>
      <c r="H29" s="5"/>
      <c r="I29" s="5"/>
      <c r="J29" s="5">
        <f>SUM(J17:J28)</f>
        <v>60600</v>
      </c>
    </row>
    <row r="30" spans="1:11" x14ac:dyDescent="0.2">
      <c r="A30" s="1">
        <v>301</v>
      </c>
      <c r="B30" s="1" t="s">
        <v>82</v>
      </c>
      <c r="G30" s="3"/>
      <c r="H30" s="3"/>
      <c r="I30" s="3"/>
    </row>
    <row r="31" spans="1:11" x14ac:dyDescent="0.2">
      <c r="A31" s="1" t="s">
        <v>83</v>
      </c>
      <c r="B31" s="1" t="s">
        <v>64</v>
      </c>
      <c r="C31" s="16">
        <v>399.02</v>
      </c>
      <c r="D31" s="3">
        <v>1000</v>
      </c>
      <c r="E31" s="3">
        <v>1500</v>
      </c>
      <c r="F31" s="72">
        <v>665.05</v>
      </c>
      <c r="G31" s="3">
        <f>SUM(E31-F31)</f>
        <v>834.95</v>
      </c>
      <c r="H31" s="3"/>
      <c r="I31" s="3"/>
      <c r="J31" s="3">
        <v>1000</v>
      </c>
      <c r="K31" s="39" t="s">
        <v>322</v>
      </c>
    </row>
    <row r="32" spans="1:11" x14ac:dyDescent="0.2">
      <c r="A32" s="1" t="s">
        <v>270</v>
      </c>
      <c r="B32" s="1" t="s">
        <v>85</v>
      </c>
      <c r="C32" s="16">
        <v>422.24</v>
      </c>
      <c r="D32" s="3">
        <v>750</v>
      </c>
      <c r="E32" s="3">
        <v>1500</v>
      </c>
      <c r="F32" s="3">
        <v>1432.5</v>
      </c>
      <c r="G32" s="3">
        <f t="shared" ref="G32:G34" si="4">SUM(E32-F32)</f>
        <v>67.5</v>
      </c>
      <c r="H32" s="3"/>
      <c r="I32" s="3"/>
      <c r="J32" s="3">
        <v>750</v>
      </c>
      <c r="K32" s="39" t="s">
        <v>272</v>
      </c>
    </row>
    <row r="33" spans="1:11" x14ac:dyDescent="0.2">
      <c r="A33" s="1" t="s">
        <v>271</v>
      </c>
      <c r="B33" s="1" t="s">
        <v>86</v>
      </c>
      <c r="C33" s="16">
        <v>55</v>
      </c>
      <c r="D33" s="3">
        <v>55</v>
      </c>
      <c r="E33" s="3">
        <v>55</v>
      </c>
      <c r="F33" s="3">
        <v>0</v>
      </c>
      <c r="G33" s="3">
        <f t="shared" si="4"/>
        <v>55</v>
      </c>
      <c r="H33" s="3"/>
      <c r="I33" s="3"/>
      <c r="J33" s="3">
        <v>55</v>
      </c>
    </row>
    <row r="34" spans="1:11" x14ac:dyDescent="0.2">
      <c r="A34" s="1" t="s">
        <v>84</v>
      </c>
      <c r="B34" s="1" t="s">
        <v>68</v>
      </c>
      <c r="C34" s="16">
        <v>0</v>
      </c>
      <c r="D34" s="3">
        <v>500</v>
      </c>
      <c r="E34" s="3">
        <v>500</v>
      </c>
      <c r="F34" s="3">
        <v>0</v>
      </c>
      <c r="G34" s="3">
        <f t="shared" si="4"/>
        <v>500</v>
      </c>
      <c r="H34" s="3"/>
      <c r="I34" s="3"/>
      <c r="J34" s="3">
        <v>500</v>
      </c>
      <c r="K34" s="39" t="s">
        <v>310</v>
      </c>
    </row>
    <row r="35" spans="1:11" x14ac:dyDescent="0.2">
      <c r="A35" s="4">
        <v>301</v>
      </c>
      <c r="B35" s="4" t="s">
        <v>24</v>
      </c>
      <c r="C35" s="17">
        <f t="shared" ref="C35:J35" si="5">SUM(C31:C34)</f>
        <v>876.26</v>
      </c>
      <c r="D35" s="5">
        <f t="shared" si="5"/>
        <v>2305</v>
      </c>
      <c r="E35" s="5">
        <f t="shared" si="5"/>
        <v>3555</v>
      </c>
      <c r="F35" s="5">
        <f t="shared" si="5"/>
        <v>2097.5500000000002</v>
      </c>
      <c r="G35" s="5">
        <f t="shared" si="5"/>
        <v>1457.45</v>
      </c>
      <c r="H35" s="5"/>
      <c r="I35" s="5"/>
      <c r="J35" s="5">
        <f t="shared" si="5"/>
        <v>2305</v>
      </c>
    </row>
    <row r="36" spans="1:11" ht="12" customHeight="1" x14ac:dyDescent="0.2">
      <c r="A36" s="1">
        <v>302</v>
      </c>
      <c r="B36" s="1" t="s">
        <v>14</v>
      </c>
      <c r="C36" s="16">
        <v>1644.96</v>
      </c>
      <c r="D36" s="3">
        <v>1000</v>
      </c>
      <c r="E36" s="3">
        <v>2000</v>
      </c>
      <c r="F36" s="3">
        <v>1914.05</v>
      </c>
      <c r="G36" s="3">
        <f>SUM(E36-F36)</f>
        <v>85.950000000000045</v>
      </c>
      <c r="H36" s="3"/>
      <c r="I36" s="3"/>
      <c r="J36" s="3">
        <v>1000</v>
      </c>
      <c r="K36" s="39" t="s">
        <v>354</v>
      </c>
    </row>
    <row r="37" spans="1:11" x14ac:dyDescent="0.2">
      <c r="A37" s="1">
        <v>303</v>
      </c>
      <c r="B37" s="1" t="s">
        <v>87</v>
      </c>
      <c r="G37" s="3"/>
      <c r="H37" s="3"/>
      <c r="I37" s="3"/>
    </row>
    <row r="38" spans="1:11" x14ac:dyDescent="0.2">
      <c r="A38" s="1" t="s">
        <v>88</v>
      </c>
      <c r="B38" s="1" t="s">
        <v>70</v>
      </c>
      <c r="C38" s="16">
        <v>0</v>
      </c>
      <c r="D38" s="3">
        <v>0</v>
      </c>
      <c r="E38" s="3">
        <v>0</v>
      </c>
      <c r="F38" s="3">
        <v>0</v>
      </c>
      <c r="G38" s="3">
        <f>SUM(E38-F38)</f>
        <v>0</v>
      </c>
      <c r="H38" s="3"/>
      <c r="I38" s="3"/>
      <c r="J38" s="3">
        <v>0</v>
      </c>
    </row>
    <row r="39" spans="1:11" x14ac:dyDescent="0.2">
      <c r="A39" s="1" t="s">
        <v>89</v>
      </c>
      <c r="B39" s="1" t="s">
        <v>21</v>
      </c>
      <c r="C39" s="16">
        <v>6412.64</v>
      </c>
      <c r="D39" s="3">
        <v>6000</v>
      </c>
      <c r="E39" s="3">
        <v>9000</v>
      </c>
      <c r="F39" s="3">
        <v>8436.8700000000008</v>
      </c>
      <c r="G39" s="3">
        <f t="shared" ref="G39:G40" si="6">SUM(E39-F39)</f>
        <v>563.1299999999992</v>
      </c>
      <c r="H39" s="3"/>
      <c r="I39" s="3"/>
      <c r="J39" s="3">
        <v>9000</v>
      </c>
      <c r="K39" s="39" t="s">
        <v>214</v>
      </c>
    </row>
    <row r="40" spans="1:11" ht="12" customHeight="1" x14ac:dyDescent="0.2">
      <c r="A40" s="1" t="s">
        <v>90</v>
      </c>
      <c r="B40" s="1" t="s">
        <v>91</v>
      </c>
      <c r="C40" s="16">
        <v>1362.94</v>
      </c>
      <c r="D40" s="3">
        <v>2000</v>
      </c>
      <c r="E40" s="3">
        <v>2500</v>
      </c>
      <c r="F40" s="72">
        <v>2086.12</v>
      </c>
      <c r="G40" s="3">
        <f t="shared" si="6"/>
        <v>413.88000000000011</v>
      </c>
      <c r="H40" s="3"/>
      <c r="I40" s="3"/>
      <c r="J40" s="3">
        <v>3000</v>
      </c>
      <c r="K40" s="39" t="s">
        <v>322</v>
      </c>
    </row>
    <row r="41" spans="1:11" x14ac:dyDescent="0.2">
      <c r="A41" s="4">
        <v>303</v>
      </c>
      <c r="B41" s="4" t="s">
        <v>24</v>
      </c>
      <c r="C41" s="17">
        <f>SUM(C38:C40)</f>
        <v>7775.58</v>
      </c>
      <c r="D41" s="5">
        <f t="shared" ref="D41:E41" si="7">SUM(D38:D40)</f>
        <v>8000</v>
      </c>
      <c r="E41" s="5">
        <f t="shared" si="7"/>
        <v>11500</v>
      </c>
      <c r="F41" s="5">
        <f t="shared" ref="F41:J41" si="8">SUM(F38:F40)</f>
        <v>10522.990000000002</v>
      </c>
      <c r="G41" s="5">
        <f t="shared" si="8"/>
        <v>977.00999999999931</v>
      </c>
      <c r="H41" s="5"/>
      <c r="I41" s="5"/>
      <c r="J41" s="5">
        <f t="shared" si="8"/>
        <v>12000</v>
      </c>
    </row>
    <row r="42" spans="1:11" x14ac:dyDescent="0.2">
      <c r="A42" s="1">
        <v>304</v>
      </c>
      <c r="B42" s="1" t="s">
        <v>92</v>
      </c>
      <c r="C42" s="16">
        <v>34.880000000000003</v>
      </c>
      <c r="D42" s="3">
        <v>250</v>
      </c>
      <c r="E42" s="3">
        <v>750</v>
      </c>
      <c r="F42" s="3">
        <v>505.56</v>
      </c>
      <c r="G42" s="3">
        <f>SUM(E42-F42)</f>
        <v>244.44</v>
      </c>
      <c r="H42" s="3"/>
      <c r="I42" s="3"/>
      <c r="J42" s="3">
        <v>250</v>
      </c>
      <c r="K42" s="39" t="s">
        <v>243</v>
      </c>
    </row>
    <row r="43" spans="1:11" x14ac:dyDescent="0.2">
      <c r="A43" s="1">
        <v>305</v>
      </c>
      <c r="B43" s="1" t="s">
        <v>93</v>
      </c>
      <c r="C43" s="16">
        <v>158.66999999999999</v>
      </c>
      <c r="D43" s="3">
        <v>500</v>
      </c>
      <c r="E43" s="3">
        <v>500</v>
      </c>
      <c r="F43" s="3">
        <v>513.53</v>
      </c>
      <c r="G43" s="3">
        <f t="shared" ref="G43:G60" si="9">SUM(E43-F43)</f>
        <v>-13.529999999999973</v>
      </c>
      <c r="H43" s="3"/>
      <c r="I43" s="3"/>
      <c r="J43" s="3">
        <v>500</v>
      </c>
    </row>
    <row r="44" spans="1:11" x14ac:dyDescent="0.2">
      <c r="A44" s="1">
        <v>307</v>
      </c>
      <c r="B44" s="1" t="s">
        <v>94</v>
      </c>
      <c r="C44" s="16">
        <v>1699.09</v>
      </c>
      <c r="D44" s="3">
        <v>1000</v>
      </c>
      <c r="E44" s="3">
        <v>1000</v>
      </c>
      <c r="F44" s="3">
        <v>921.41</v>
      </c>
      <c r="G44" s="3">
        <f t="shared" si="9"/>
        <v>78.590000000000032</v>
      </c>
      <c r="H44" s="3"/>
      <c r="I44" s="3"/>
      <c r="J44" s="3">
        <v>1200</v>
      </c>
    </row>
    <row r="45" spans="1:11" x14ac:dyDescent="0.2">
      <c r="A45" s="1">
        <v>308</v>
      </c>
      <c r="B45" s="1" t="s">
        <v>95</v>
      </c>
      <c r="C45" s="16">
        <v>2887</v>
      </c>
      <c r="D45" s="3">
        <v>1000</v>
      </c>
      <c r="E45" s="3">
        <v>1000</v>
      </c>
      <c r="F45" s="3">
        <v>2948</v>
      </c>
      <c r="G45" s="3">
        <f t="shared" si="9"/>
        <v>-1948</v>
      </c>
      <c r="H45" s="3"/>
      <c r="I45" s="3"/>
      <c r="J45" s="3">
        <v>1000</v>
      </c>
      <c r="K45" s="39" t="s">
        <v>318</v>
      </c>
    </row>
    <row r="46" spans="1:11" x14ac:dyDescent="0.2">
      <c r="A46" s="1">
        <v>310</v>
      </c>
      <c r="B46" s="1" t="s">
        <v>96</v>
      </c>
      <c r="C46" s="16">
        <v>11462.96</v>
      </c>
      <c r="D46" s="3">
        <v>11000</v>
      </c>
      <c r="E46" s="3">
        <v>16000</v>
      </c>
      <c r="F46" s="3">
        <v>15552.46</v>
      </c>
      <c r="G46" s="3">
        <f t="shared" si="9"/>
        <v>447.54000000000087</v>
      </c>
      <c r="H46" s="3"/>
      <c r="I46" s="3"/>
      <c r="J46" s="3">
        <v>16000</v>
      </c>
      <c r="K46" s="39" t="s">
        <v>215</v>
      </c>
    </row>
    <row r="47" spans="1:11" x14ac:dyDescent="0.2">
      <c r="A47" s="1">
        <v>311</v>
      </c>
      <c r="B47" s="1" t="s">
        <v>97</v>
      </c>
      <c r="C47" s="16">
        <v>2190.2399999999998</v>
      </c>
      <c r="D47" s="3">
        <v>2200</v>
      </c>
      <c r="E47" s="3">
        <v>2200</v>
      </c>
      <c r="F47" s="3">
        <v>2308.8000000000002</v>
      </c>
      <c r="G47" s="3">
        <f t="shared" si="9"/>
        <v>-108.80000000000018</v>
      </c>
      <c r="H47" s="3"/>
      <c r="I47" s="3"/>
      <c r="J47" s="3">
        <v>2400</v>
      </c>
      <c r="K47" s="39" t="s">
        <v>314</v>
      </c>
    </row>
    <row r="48" spans="1:11" x14ac:dyDescent="0.2">
      <c r="A48" s="1">
        <v>313</v>
      </c>
      <c r="B48" s="1" t="s">
        <v>178</v>
      </c>
      <c r="C48" s="16">
        <v>30.94</v>
      </c>
      <c r="D48" s="3">
        <v>4000</v>
      </c>
      <c r="E48" s="3">
        <v>0</v>
      </c>
      <c r="F48" s="3">
        <v>0</v>
      </c>
      <c r="G48" s="3">
        <f t="shared" si="9"/>
        <v>0</v>
      </c>
      <c r="H48" s="3"/>
      <c r="I48" s="3"/>
      <c r="J48" s="3">
        <v>0</v>
      </c>
    </row>
    <row r="49" spans="1:12" x14ac:dyDescent="0.2">
      <c r="A49" s="1">
        <v>315</v>
      </c>
      <c r="B49" s="1" t="s">
        <v>274</v>
      </c>
      <c r="C49" s="16">
        <v>0</v>
      </c>
      <c r="D49" s="3">
        <v>10</v>
      </c>
      <c r="E49" s="3">
        <v>0</v>
      </c>
      <c r="F49" s="3">
        <v>0</v>
      </c>
      <c r="G49" s="3">
        <f t="shared" si="9"/>
        <v>0</v>
      </c>
      <c r="H49" s="3"/>
      <c r="I49" s="3"/>
      <c r="J49" s="3">
        <v>0</v>
      </c>
      <c r="K49" s="39" t="s">
        <v>249</v>
      </c>
    </row>
    <row r="50" spans="1:12" x14ac:dyDescent="0.2">
      <c r="A50" s="1">
        <v>316</v>
      </c>
      <c r="B50" s="1" t="s">
        <v>98</v>
      </c>
      <c r="C50" s="16">
        <v>0</v>
      </c>
      <c r="D50" s="3">
        <v>250</v>
      </c>
      <c r="E50" s="3">
        <v>250</v>
      </c>
      <c r="F50" s="3">
        <v>0</v>
      </c>
      <c r="G50" s="3">
        <f t="shared" si="9"/>
        <v>250</v>
      </c>
      <c r="H50" s="3"/>
      <c r="I50" s="3"/>
      <c r="J50" s="3">
        <v>250</v>
      </c>
    </row>
    <row r="51" spans="1:12" x14ac:dyDescent="0.2">
      <c r="A51" s="1">
        <v>318</v>
      </c>
      <c r="B51" s="1" t="s">
        <v>99</v>
      </c>
      <c r="C51" s="16">
        <v>0</v>
      </c>
      <c r="D51" s="3">
        <v>50</v>
      </c>
      <c r="E51" s="3">
        <v>50</v>
      </c>
      <c r="F51" s="3">
        <v>0</v>
      </c>
      <c r="G51" s="3">
        <f t="shared" si="9"/>
        <v>50</v>
      </c>
      <c r="H51" s="3"/>
      <c r="I51" s="3"/>
      <c r="J51" s="3">
        <v>50</v>
      </c>
    </row>
    <row r="52" spans="1:12" x14ac:dyDescent="0.2">
      <c r="A52" s="1">
        <v>320</v>
      </c>
      <c r="B52" s="1" t="s">
        <v>100</v>
      </c>
      <c r="C52" s="16">
        <v>342.49</v>
      </c>
      <c r="D52" s="3">
        <v>350</v>
      </c>
      <c r="E52" s="3">
        <v>128916.32</v>
      </c>
      <c r="F52" s="3">
        <v>128598.79</v>
      </c>
      <c r="G52" s="3">
        <f t="shared" si="9"/>
        <v>317.53000000001339</v>
      </c>
      <c r="H52" s="3"/>
      <c r="I52" s="3"/>
      <c r="J52" s="3">
        <v>350</v>
      </c>
      <c r="K52" s="39" t="s">
        <v>236</v>
      </c>
    </row>
    <row r="53" spans="1:12" x14ac:dyDescent="0.2">
      <c r="A53" s="1">
        <v>321</v>
      </c>
      <c r="B53" s="1" t="s">
        <v>156</v>
      </c>
      <c r="C53" s="16">
        <v>0</v>
      </c>
      <c r="D53" s="3">
        <v>1000</v>
      </c>
      <c r="E53" s="3">
        <v>4000</v>
      </c>
      <c r="F53" s="3">
        <v>6245</v>
      </c>
      <c r="G53" s="3">
        <f t="shared" si="9"/>
        <v>-2245</v>
      </c>
      <c r="H53" s="3"/>
      <c r="I53" s="3"/>
      <c r="J53" s="3">
        <v>4000</v>
      </c>
      <c r="K53" s="39" t="s">
        <v>330</v>
      </c>
    </row>
    <row r="54" spans="1:12" ht="12" customHeight="1" x14ac:dyDescent="0.2">
      <c r="A54" s="1">
        <v>322</v>
      </c>
      <c r="B54" s="1" t="s">
        <v>277</v>
      </c>
      <c r="C54" s="16">
        <v>0</v>
      </c>
      <c r="D54" s="3">
        <v>0</v>
      </c>
      <c r="E54" s="3">
        <v>0</v>
      </c>
      <c r="F54" s="3">
        <v>0</v>
      </c>
      <c r="G54" s="3">
        <f t="shared" si="9"/>
        <v>0</v>
      </c>
      <c r="H54" s="3"/>
      <c r="I54" s="3"/>
      <c r="J54" s="3">
        <v>2000</v>
      </c>
      <c r="K54" s="39" t="s">
        <v>344</v>
      </c>
    </row>
    <row r="55" spans="1:12" x14ac:dyDescent="0.2">
      <c r="A55" s="1">
        <v>805</v>
      </c>
      <c r="B55" s="1" t="s">
        <v>147</v>
      </c>
      <c r="C55" s="16">
        <v>75</v>
      </c>
      <c r="D55" s="3">
        <v>100</v>
      </c>
      <c r="E55" s="3">
        <v>100</v>
      </c>
      <c r="F55" s="3">
        <v>0</v>
      </c>
      <c r="G55" s="3">
        <f t="shared" si="9"/>
        <v>100</v>
      </c>
      <c r="H55" s="3"/>
      <c r="I55" s="3"/>
      <c r="J55" s="3">
        <v>100</v>
      </c>
      <c r="K55" s="39" t="s">
        <v>317</v>
      </c>
    </row>
    <row r="56" spans="1:12" ht="12" customHeight="1" x14ac:dyDescent="0.2">
      <c r="A56" s="1">
        <v>810</v>
      </c>
      <c r="B56" s="1" t="s">
        <v>148</v>
      </c>
      <c r="C56" s="16">
        <v>2248.0500000000002</v>
      </c>
      <c r="D56" s="3">
        <v>0</v>
      </c>
      <c r="E56" s="3">
        <v>0</v>
      </c>
      <c r="F56" s="3">
        <v>0</v>
      </c>
      <c r="G56" s="3">
        <f t="shared" si="9"/>
        <v>0</v>
      </c>
      <c r="H56" s="3"/>
      <c r="I56" s="3"/>
      <c r="J56" s="3">
        <v>0</v>
      </c>
      <c r="K56" s="38" t="s">
        <v>392</v>
      </c>
    </row>
    <row r="57" spans="1:12" x14ac:dyDescent="0.2">
      <c r="A57" s="1">
        <v>811</v>
      </c>
      <c r="B57" s="1" t="s">
        <v>149</v>
      </c>
      <c r="C57" s="16">
        <v>0</v>
      </c>
      <c r="D57" s="3">
        <v>0</v>
      </c>
      <c r="E57" s="3">
        <v>0</v>
      </c>
      <c r="F57" s="3">
        <v>0</v>
      </c>
      <c r="G57" s="3">
        <f t="shared" si="9"/>
        <v>0</v>
      </c>
      <c r="H57" s="3"/>
      <c r="I57" s="3"/>
      <c r="J57" s="3">
        <v>0</v>
      </c>
      <c r="K57" s="38"/>
    </row>
    <row r="58" spans="1:12" x14ac:dyDescent="0.2">
      <c r="A58" s="1">
        <v>815</v>
      </c>
      <c r="B58" s="1" t="s">
        <v>157</v>
      </c>
      <c r="C58" s="16">
        <v>0</v>
      </c>
      <c r="D58" s="3">
        <v>0</v>
      </c>
      <c r="E58" s="3">
        <v>0</v>
      </c>
      <c r="F58" s="3">
        <v>0</v>
      </c>
      <c r="G58" s="3">
        <f t="shared" si="9"/>
        <v>0</v>
      </c>
      <c r="H58" s="3"/>
      <c r="I58" s="3"/>
      <c r="J58" s="3">
        <v>0</v>
      </c>
    </row>
    <row r="59" spans="1:12" x14ac:dyDescent="0.2">
      <c r="A59" s="1">
        <v>820</v>
      </c>
      <c r="B59" s="1" t="s">
        <v>158</v>
      </c>
      <c r="C59" s="16">
        <v>448.66</v>
      </c>
      <c r="D59" s="3">
        <v>0</v>
      </c>
      <c r="E59" s="3">
        <v>0</v>
      </c>
      <c r="F59" s="3">
        <v>0</v>
      </c>
      <c r="G59" s="3">
        <f t="shared" si="9"/>
        <v>0</v>
      </c>
      <c r="H59" s="3"/>
      <c r="I59" s="3"/>
      <c r="J59" s="3">
        <v>0</v>
      </c>
    </row>
    <row r="60" spans="1:12" x14ac:dyDescent="0.2">
      <c r="A60" s="1">
        <v>825</v>
      </c>
      <c r="B60" s="1" t="s">
        <v>159</v>
      </c>
      <c r="C60" s="16">
        <v>114.02</v>
      </c>
      <c r="D60" s="3">
        <v>350</v>
      </c>
      <c r="E60" s="3">
        <v>0</v>
      </c>
      <c r="F60" s="3">
        <v>0</v>
      </c>
      <c r="G60" s="3">
        <f t="shared" si="9"/>
        <v>0</v>
      </c>
      <c r="H60" s="3"/>
      <c r="I60" s="3"/>
      <c r="J60" s="3">
        <v>0</v>
      </c>
      <c r="K60" s="39" t="s">
        <v>319</v>
      </c>
    </row>
    <row r="61" spans="1:12" s="2" customFormat="1" x14ac:dyDescent="0.2">
      <c r="A61" s="4" t="s">
        <v>20</v>
      </c>
      <c r="B61" s="4"/>
      <c r="C61" s="17">
        <f t="shared" ref="C61:J61" si="10">SUM(C29,C35,C36,C41,C42,C43,C44,C45,C46,C47,C48:C60)</f>
        <v>80697.020000000019</v>
      </c>
      <c r="D61" s="5">
        <f t="shared" si="10"/>
        <v>94065</v>
      </c>
      <c r="E61" s="5">
        <f t="shared" si="10"/>
        <v>230621.32</v>
      </c>
      <c r="F61" s="5">
        <f t="shared" si="10"/>
        <v>220160.7</v>
      </c>
      <c r="G61" s="5">
        <f t="shared" si="10"/>
        <v>10460.620000000017</v>
      </c>
      <c r="H61" s="5"/>
      <c r="I61" s="5"/>
      <c r="J61" s="5">
        <f t="shared" si="10"/>
        <v>104005</v>
      </c>
      <c r="K61" s="43"/>
      <c r="L61" s="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K36"/>
  <sheetViews>
    <sheetView zoomScale="130" zoomScaleNormal="130" workbookViewId="0">
      <pane ySplit="4" topLeftCell="A8" activePane="bottomLeft" state="frozen"/>
      <selection pane="bottomLeft" activeCell="K24" sqref="K24"/>
    </sheetView>
  </sheetViews>
  <sheetFormatPr defaultColWidth="25.42578125" defaultRowHeight="12" x14ac:dyDescent="0.2"/>
  <cols>
    <col min="1" max="1" width="8" style="1" customWidth="1"/>
    <col min="2" max="2" width="31.140625" style="1" customWidth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9" width="11" style="1" customWidth="1"/>
    <col min="10" max="10" width="11" style="1" bestFit="1" customWidth="1"/>
    <col min="11" max="11" width="50" style="1" customWidth="1"/>
    <col min="12" max="16384" width="25.42578125" style="1"/>
  </cols>
  <sheetData>
    <row r="2" spans="1:11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379</v>
      </c>
      <c r="I2" s="2" t="s">
        <v>380</v>
      </c>
      <c r="J2" s="2" t="s">
        <v>205</v>
      </c>
      <c r="K2" s="2" t="s">
        <v>151</v>
      </c>
    </row>
    <row r="3" spans="1:11" x14ac:dyDescent="0.2">
      <c r="C3" s="15" t="s">
        <v>9</v>
      </c>
      <c r="D3" s="2" t="s">
        <v>10</v>
      </c>
      <c r="E3" s="2"/>
      <c r="F3" s="2"/>
      <c r="G3" s="2"/>
      <c r="H3" s="2"/>
      <c r="I3" s="2" t="s">
        <v>24</v>
      </c>
      <c r="J3" s="2" t="s">
        <v>10</v>
      </c>
      <c r="K3" s="2"/>
    </row>
    <row r="4" spans="1:11" x14ac:dyDescent="0.2">
      <c r="A4" s="2" t="s">
        <v>165</v>
      </c>
    </row>
    <row r="5" spans="1:11" x14ac:dyDescent="0.2">
      <c r="A5" s="2" t="s">
        <v>1</v>
      </c>
    </row>
    <row r="6" spans="1:11" x14ac:dyDescent="0.2">
      <c r="A6" s="1">
        <v>5001</v>
      </c>
      <c r="B6" s="1" t="s">
        <v>101</v>
      </c>
      <c r="C6" s="16">
        <v>18432.939999999999</v>
      </c>
      <c r="D6" s="3">
        <v>15000</v>
      </c>
      <c r="E6" s="3">
        <v>14000</v>
      </c>
      <c r="F6" s="3">
        <v>17611.32</v>
      </c>
      <c r="G6" s="3">
        <f>SUM(F6-E6)</f>
        <v>3611.3199999999997</v>
      </c>
      <c r="H6" s="3"/>
      <c r="I6" s="3"/>
      <c r="J6" s="3">
        <v>14000</v>
      </c>
      <c r="K6" s="1" t="s">
        <v>286</v>
      </c>
    </row>
    <row r="7" spans="1:11" x14ac:dyDescent="0.2">
      <c r="A7" s="1">
        <v>5002</v>
      </c>
      <c r="B7" s="1" t="s">
        <v>102</v>
      </c>
      <c r="C7" s="16">
        <v>-16.149999999999999</v>
      </c>
      <c r="D7" s="3">
        <v>1500</v>
      </c>
      <c r="E7" s="3">
        <v>0</v>
      </c>
      <c r="F7" s="3">
        <v>539.65</v>
      </c>
      <c r="G7" s="3">
        <f t="shared" ref="G7:G11" si="0">SUM(F7-E7)</f>
        <v>539.65</v>
      </c>
      <c r="H7" s="3"/>
      <c r="I7" s="3"/>
      <c r="J7" s="3">
        <v>0</v>
      </c>
    </row>
    <row r="8" spans="1:11" x14ac:dyDescent="0.2">
      <c r="A8" s="1">
        <v>5003</v>
      </c>
      <c r="B8" s="1" t="s">
        <v>103</v>
      </c>
      <c r="C8" s="16">
        <v>8345.0499999999993</v>
      </c>
      <c r="D8" s="3">
        <v>5000</v>
      </c>
      <c r="E8" s="3">
        <v>6000</v>
      </c>
      <c r="F8" s="3">
        <v>8051.48</v>
      </c>
      <c r="G8" s="3">
        <f t="shared" si="0"/>
        <v>2051.4799999999996</v>
      </c>
      <c r="H8" s="3"/>
      <c r="I8" s="3"/>
      <c r="J8" s="3">
        <v>5000</v>
      </c>
      <c r="K8" s="1" t="s">
        <v>255</v>
      </c>
    </row>
    <row r="9" spans="1:11" x14ac:dyDescent="0.2">
      <c r="A9" s="1">
        <v>5004</v>
      </c>
      <c r="B9" s="1" t="s">
        <v>104</v>
      </c>
      <c r="C9" s="16">
        <v>17042.39</v>
      </c>
      <c r="D9" s="3">
        <v>12000</v>
      </c>
      <c r="E9" s="3">
        <v>12000</v>
      </c>
      <c r="F9" s="3">
        <v>13272.05</v>
      </c>
      <c r="G9" s="3">
        <f t="shared" si="0"/>
        <v>1272.0499999999993</v>
      </c>
      <c r="H9" s="3"/>
      <c r="I9" s="3"/>
      <c r="J9" s="3">
        <v>12000</v>
      </c>
      <c r="K9" s="1" t="s">
        <v>325</v>
      </c>
    </row>
    <row r="10" spans="1:11" x14ac:dyDescent="0.2">
      <c r="A10" s="1">
        <v>5010</v>
      </c>
      <c r="B10" s="1" t="s">
        <v>105</v>
      </c>
      <c r="C10" s="16">
        <v>1250.05</v>
      </c>
      <c r="D10" s="3">
        <v>0</v>
      </c>
      <c r="E10" s="3">
        <v>0</v>
      </c>
      <c r="F10" s="3">
        <v>1157.52</v>
      </c>
      <c r="G10" s="3">
        <f t="shared" si="0"/>
        <v>1157.52</v>
      </c>
      <c r="H10" s="3"/>
      <c r="I10" s="3"/>
      <c r="J10" s="3">
        <v>0</v>
      </c>
    </row>
    <row r="11" spans="1:11" x14ac:dyDescent="0.2">
      <c r="A11" s="1">
        <v>5020</v>
      </c>
      <c r="B11" s="1" t="s">
        <v>132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/>
      <c r="I11" s="3"/>
      <c r="J11" s="3">
        <v>0</v>
      </c>
    </row>
    <row r="12" spans="1:11" x14ac:dyDescent="0.2">
      <c r="A12" s="4" t="s">
        <v>15</v>
      </c>
      <c r="B12" s="4"/>
      <c r="C12" s="17">
        <f t="shared" ref="C12:J12" si="1">SUM(C6:C11)</f>
        <v>45054.28</v>
      </c>
      <c r="D12" s="5">
        <f t="shared" si="1"/>
        <v>33500</v>
      </c>
      <c r="E12" s="5">
        <f t="shared" si="1"/>
        <v>32000</v>
      </c>
      <c r="F12" s="5">
        <f t="shared" si="1"/>
        <v>40632.019999999997</v>
      </c>
      <c r="G12" s="5">
        <f t="shared" si="1"/>
        <v>8632.0199999999986</v>
      </c>
      <c r="H12" s="5"/>
      <c r="I12" s="5"/>
      <c r="J12" s="5">
        <f t="shared" si="1"/>
        <v>31000</v>
      </c>
      <c r="K12" s="3"/>
    </row>
    <row r="13" spans="1:11" x14ac:dyDescent="0.2">
      <c r="C13" s="16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2" t="s">
        <v>2</v>
      </c>
    </row>
    <row r="15" spans="1:11" x14ac:dyDescent="0.2">
      <c r="A15" s="1">
        <v>502</v>
      </c>
      <c r="B15" s="1" t="s">
        <v>106</v>
      </c>
      <c r="C15" s="16"/>
      <c r="D15" s="3"/>
      <c r="E15" s="3"/>
      <c r="F15" s="3"/>
      <c r="G15" s="3"/>
      <c r="H15" s="3"/>
      <c r="I15" s="3"/>
      <c r="J15" s="3"/>
    </row>
    <row r="16" spans="1:11" x14ac:dyDescent="0.2">
      <c r="A16" s="1" t="s">
        <v>107</v>
      </c>
      <c r="B16" s="1" t="s">
        <v>108</v>
      </c>
      <c r="C16" s="16">
        <v>4663.1499999999996</v>
      </c>
      <c r="D16" s="3">
        <v>6000</v>
      </c>
      <c r="E16" s="3">
        <v>6000</v>
      </c>
      <c r="F16" s="3">
        <v>4990</v>
      </c>
      <c r="G16" s="3">
        <f>SUM(E16-F16)</f>
        <v>1010</v>
      </c>
      <c r="H16" s="3"/>
      <c r="I16" s="3"/>
      <c r="J16" s="3">
        <v>6200</v>
      </c>
    </row>
    <row r="17" spans="1:11" x14ac:dyDescent="0.2">
      <c r="A17" s="1" t="s">
        <v>109</v>
      </c>
      <c r="B17" s="1" t="s">
        <v>110</v>
      </c>
      <c r="C17" s="16">
        <v>3213</v>
      </c>
      <c r="D17" s="3">
        <v>3200</v>
      </c>
      <c r="E17" s="3">
        <v>4500</v>
      </c>
      <c r="F17" s="3">
        <v>4430.0600000000004</v>
      </c>
      <c r="G17" s="3">
        <f t="shared" ref="G17:G20" si="2">SUM(E17-F17)</f>
        <v>69.9399999999996</v>
      </c>
      <c r="H17" s="3"/>
      <c r="I17" s="3"/>
      <c r="J17" s="3">
        <v>4500</v>
      </c>
    </row>
    <row r="18" spans="1:11" x14ac:dyDescent="0.2">
      <c r="A18" s="1" t="s">
        <v>111</v>
      </c>
      <c r="B18" s="1" t="s">
        <v>112</v>
      </c>
      <c r="C18" s="16">
        <v>10254.4</v>
      </c>
      <c r="D18" s="3">
        <v>14000</v>
      </c>
      <c r="E18" s="3">
        <v>9000</v>
      </c>
      <c r="F18" s="3">
        <v>4411.66</v>
      </c>
      <c r="G18" s="3">
        <f t="shared" si="2"/>
        <v>4588.34</v>
      </c>
      <c r="H18" s="3">
        <v>4500</v>
      </c>
      <c r="I18" s="3">
        <f>F18+H18</f>
        <v>8911.66</v>
      </c>
      <c r="J18" s="3">
        <v>10000</v>
      </c>
      <c r="K18" s="1" t="s">
        <v>393</v>
      </c>
    </row>
    <row r="19" spans="1:11" x14ac:dyDescent="0.2">
      <c r="A19" s="1" t="s">
        <v>113</v>
      </c>
      <c r="B19" s="1" t="s">
        <v>114</v>
      </c>
      <c r="C19" s="16">
        <v>3220.07</v>
      </c>
      <c r="D19" s="3">
        <v>6500</v>
      </c>
      <c r="E19" s="3">
        <v>13000</v>
      </c>
      <c r="F19" s="3">
        <v>8850.68</v>
      </c>
      <c r="G19" s="3">
        <f t="shared" si="2"/>
        <v>4149.32</v>
      </c>
      <c r="H19" s="3">
        <v>8850.68</v>
      </c>
      <c r="I19" s="3">
        <f>F19+H19</f>
        <v>17701.36</v>
      </c>
      <c r="J19" s="3">
        <v>12000</v>
      </c>
      <c r="K19" s="1" t="s">
        <v>374</v>
      </c>
    </row>
    <row r="20" spans="1:11" x14ac:dyDescent="0.2">
      <c r="A20" s="1" t="s">
        <v>115</v>
      </c>
      <c r="B20" s="1" t="s">
        <v>166</v>
      </c>
      <c r="C20" s="16">
        <v>250</v>
      </c>
      <c r="D20" s="3">
        <v>300</v>
      </c>
      <c r="E20" s="3">
        <v>2970</v>
      </c>
      <c r="F20" s="3">
        <v>3150</v>
      </c>
      <c r="G20" s="3">
        <f t="shared" si="2"/>
        <v>-180</v>
      </c>
      <c r="H20" s="3"/>
      <c r="I20" s="3"/>
      <c r="J20" s="3">
        <v>300</v>
      </c>
      <c r="K20" s="1" t="s">
        <v>287</v>
      </c>
    </row>
    <row r="21" spans="1:11" x14ac:dyDescent="0.2">
      <c r="A21" s="4">
        <v>502</v>
      </c>
      <c r="B21" s="4" t="s">
        <v>24</v>
      </c>
      <c r="C21" s="17">
        <f>SUM(C16:C20)</f>
        <v>21600.62</v>
      </c>
      <c r="D21" s="5">
        <f t="shared" ref="D21:J21" si="3">SUM(D16:D20)</f>
        <v>30000</v>
      </c>
      <c r="E21" s="5">
        <f t="shared" si="3"/>
        <v>35470</v>
      </c>
      <c r="F21" s="5">
        <f t="shared" si="3"/>
        <v>25832.400000000001</v>
      </c>
      <c r="G21" s="5">
        <f t="shared" si="3"/>
        <v>9637.5999999999985</v>
      </c>
      <c r="H21" s="5"/>
      <c r="I21" s="5"/>
      <c r="J21" s="5">
        <f t="shared" si="3"/>
        <v>33000</v>
      </c>
    </row>
    <row r="22" spans="1:11" x14ac:dyDescent="0.2">
      <c r="A22" s="1">
        <v>503</v>
      </c>
      <c r="B22" s="1" t="s">
        <v>116</v>
      </c>
      <c r="C22" s="16"/>
      <c r="D22" s="3"/>
      <c r="E22" s="3"/>
      <c r="F22" s="3"/>
      <c r="G22" s="3"/>
      <c r="H22" s="3"/>
      <c r="I22" s="3"/>
      <c r="J22" s="3"/>
    </row>
    <row r="23" spans="1:11" x14ac:dyDescent="0.2">
      <c r="A23" s="1" t="s">
        <v>117</v>
      </c>
      <c r="B23" s="1" t="s">
        <v>100</v>
      </c>
      <c r="C23" s="16">
        <v>6065.61</v>
      </c>
      <c r="D23" s="3">
        <v>5000</v>
      </c>
      <c r="E23" s="3">
        <v>5000</v>
      </c>
      <c r="F23" s="3">
        <v>6279.79</v>
      </c>
      <c r="G23" s="3">
        <f>SUM(E23-F23)</f>
        <v>-1279.79</v>
      </c>
      <c r="H23" s="3"/>
      <c r="I23" s="3"/>
      <c r="J23" s="3">
        <v>5000</v>
      </c>
      <c r="K23" s="1" t="s">
        <v>328</v>
      </c>
    </row>
    <row r="24" spans="1:11" x14ac:dyDescent="0.2">
      <c r="A24" s="1" t="s">
        <v>118</v>
      </c>
      <c r="B24" s="1" t="s">
        <v>119</v>
      </c>
      <c r="C24" s="16">
        <v>616.02</v>
      </c>
      <c r="D24" s="3">
        <v>500</v>
      </c>
      <c r="E24" s="3">
        <v>500</v>
      </c>
      <c r="F24" s="3">
        <v>702.03</v>
      </c>
      <c r="G24" s="3">
        <f t="shared" ref="G24:G31" si="4">SUM(E24-F24)</f>
        <v>-202.02999999999997</v>
      </c>
      <c r="H24" s="3"/>
      <c r="I24" s="3"/>
      <c r="J24" s="3">
        <v>500</v>
      </c>
    </row>
    <row r="25" spans="1:11" x14ac:dyDescent="0.2">
      <c r="A25" s="1" t="s">
        <v>120</v>
      </c>
      <c r="B25" s="1" t="s">
        <v>121</v>
      </c>
      <c r="C25" s="16">
        <v>5701.24</v>
      </c>
      <c r="D25" s="3">
        <v>5500</v>
      </c>
      <c r="E25" s="3">
        <v>5500</v>
      </c>
      <c r="F25" s="3">
        <v>6629.63</v>
      </c>
      <c r="G25" s="3">
        <f t="shared" si="4"/>
        <v>-1129.6300000000001</v>
      </c>
      <c r="H25" s="3"/>
      <c r="I25" s="3"/>
      <c r="J25" s="3">
        <v>6000</v>
      </c>
    </row>
    <row r="26" spans="1:11" x14ac:dyDescent="0.2">
      <c r="A26" s="1" t="s">
        <v>122</v>
      </c>
      <c r="B26" s="1" t="s">
        <v>123</v>
      </c>
      <c r="C26" s="16">
        <v>677.7</v>
      </c>
      <c r="D26" s="3">
        <v>1250</v>
      </c>
      <c r="E26" s="3">
        <v>1250</v>
      </c>
      <c r="F26" s="3">
        <v>1471.96</v>
      </c>
      <c r="G26" s="3">
        <f t="shared" si="4"/>
        <v>-221.96000000000004</v>
      </c>
      <c r="H26" s="3"/>
      <c r="I26" s="3"/>
      <c r="J26" s="3">
        <v>1250</v>
      </c>
    </row>
    <row r="27" spans="1:11" x14ac:dyDescent="0.2">
      <c r="A27" s="1" t="s">
        <v>124</v>
      </c>
      <c r="B27" s="1" t="s">
        <v>125</v>
      </c>
      <c r="C27" s="16">
        <v>0</v>
      </c>
      <c r="D27" s="3">
        <v>1000</v>
      </c>
      <c r="E27" s="3">
        <v>0</v>
      </c>
      <c r="F27" s="3">
        <v>0</v>
      </c>
      <c r="G27" s="3">
        <f t="shared" si="4"/>
        <v>0</v>
      </c>
      <c r="H27" s="3"/>
      <c r="I27" s="3"/>
      <c r="J27" s="3">
        <v>1000</v>
      </c>
    </row>
    <row r="28" spans="1:11" x14ac:dyDescent="0.2">
      <c r="A28" s="1" t="s">
        <v>126</v>
      </c>
      <c r="B28" s="1" t="s">
        <v>127</v>
      </c>
      <c r="C28" s="16">
        <v>840.49</v>
      </c>
      <c r="D28" s="3">
        <v>700</v>
      </c>
      <c r="E28" s="3">
        <v>1500</v>
      </c>
      <c r="F28" s="3">
        <v>2096.4499999999998</v>
      </c>
      <c r="G28" s="3">
        <f t="shared" si="4"/>
        <v>-596.44999999999982</v>
      </c>
      <c r="H28" s="3"/>
      <c r="I28" s="3"/>
      <c r="J28" s="3">
        <v>1000</v>
      </c>
      <c r="K28" s="1" t="s">
        <v>324</v>
      </c>
    </row>
    <row r="29" spans="1:11" x14ac:dyDescent="0.2">
      <c r="A29" s="1" t="s">
        <v>128</v>
      </c>
      <c r="B29" s="1" t="s">
        <v>129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/>
      <c r="I29" s="3"/>
      <c r="J29" s="3">
        <v>0</v>
      </c>
    </row>
    <row r="30" spans="1:11" x14ac:dyDescent="0.2">
      <c r="A30" s="1" t="s">
        <v>167</v>
      </c>
      <c r="B30" s="1" t="s">
        <v>169</v>
      </c>
      <c r="C30" s="16">
        <v>0</v>
      </c>
      <c r="D30" s="3">
        <v>200</v>
      </c>
      <c r="E30" s="3">
        <v>200</v>
      </c>
      <c r="F30" s="3">
        <v>83.5</v>
      </c>
      <c r="G30" s="3">
        <f t="shared" si="4"/>
        <v>116.5</v>
      </c>
      <c r="H30" s="3"/>
      <c r="I30" s="3"/>
      <c r="J30" s="3">
        <v>200</v>
      </c>
    </row>
    <row r="31" spans="1:11" x14ac:dyDescent="0.2">
      <c r="A31" s="1" t="s">
        <v>168</v>
      </c>
      <c r="B31" s="1" t="s">
        <v>170</v>
      </c>
      <c r="C31" s="16">
        <v>405</v>
      </c>
      <c r="D31" s="3">
        <v>1000</v>
      </c>
      <c r="E31" s="3">
        <v>1000</v>
      </c>
      <c r="F31" s="3">
        <v>667.5</v>
      </c>
      <c r="G31" s="3">
        <f t="shared" si="4"/>
        <v>332.5</v>
      </c>
      <c r="H31" s="3"/>
      <c r="I31" s="3"/>
      <c r="J31" s="3">
        <v>1000</v>
      </c>
    </row>
    <row r="32" spans="1:11" x14ac:dyDescent="0.2">
      <c r="A32" s="4">
        <v>503</v>
      </c>
      <c r="B32" s="4" t="s">
        <v>24</v>
      </c>
      <c r="C32" s="17">
        <f>SUM(C23:C31)</f>
        <v>14306.06</v>
      </c>
      <c r="D32" s="5">
        <f t="shared" ref="D32:J32" si="5">SUM(D23:D31)</f>
        <v>15150</v>
      </c>
      <c r="E32" s="5">
        <f t="shared" si="5"/>
        <v>14950</v>
      </c>
      <c r="F32" s="5">
        <f t="shared" si="5"/>
        <v>17930.86</v>
      </c>
      <c r="G32" s="5">
        <f t="shared" si="5"/>
        <v>-2980.8599999999997</v>
      </c>
      <c r="H32" s="5"/>
      <c r="I32" s="5"/>
      <c r="J32" s="5">
        <f t="shared" si="5"/>
        <v>15950</v>
      </c>
    </row>
    <row r="33" spans="1:11" x14ac:dyDescent="0.2">
      <c r="A33" s="1">
        <v>504</v>
      </c>
      <c r="B33" s="1" t="s">
        <v>130</v>
      </c>
      <c r="C33" s="16">
        <v>1760.1</v>
      </c>
      <c r="D33" s="3">
        <v>3500</v>
      </c>
      <c r="E33" s="3">
        <v>3500</v>
      </c>
      <c r="F33" s="3">
        <v>1284.1500000000001</v>
      </c>
      <c r="G33" s="3">
        <f>SUM(E33-F33)</f>
        <v>2215.85</v>
      </c>
      <c r="H33" s="3"/>
      <c r="I33" s="3"/>
      <c r="J33" s="3">
        <v>3500</v>
      </c>
    </row>
    <row r="34" spans="1:11" x14ac:dyDescent="0.2">
      <c r="A34" s="1">
        <v>515</v>
      </c>
      <c r="B34" s="1" t="s">
        <v>217</v>
      </c>
      <c r="C34" s="16">
        <v>18282.52</v>
      </c>
      <c r="D34" s="3">
        <v>20000</v>
      </c>
      <c r="E34" s="3">
        <v>20000</v>
      </c>
      <c r="F34" s="3">
        <v>27611.200000000001</v>
      </c>
      <c r="G34" s="3">
        <f t="shared" ref="G34:G35" si="6">SUM(E34-F34)</f>
        <v>-7611.2000000000007</v>
      </c>
      <c r="H34" s="3"/>
      <c r="I34" s="3"/>
      <c r="J34" s="3">
        <v>18000</v>
      </c>
      <c r="K34" s="39" t="s">
        <v>363</v>
      </c>
    </row>
    <row r="35" spans="1:11" x14ac:dyDescent="0.2">
      <c r="A35" s="1">
        <v>520</v>
      </c>
      <c r="B35" s="1" t="s">
        <v>186</v>
      </c>
      <c r="C35" s="16">
        <v>0</v>
      </c>
      <c r="D35" s="3">
        <v>0</v>
      </c>
      <c r="E35" s="3">
        <v>0</v>
      </c>
      <c r="F35" s="3">
        <v>0</v>
      </c>
      <c r="G35" s="3">
        <f t="shared" si="6"/>
        <v>0</v>
      </c>
      <c r="H35" s="3"/>
      <c r="I35" s="3"/>
      <c r="J35" s="3">
        <v>0</v>
      </c>
    </row>
    <row r="36" spans="1:11" x14ac:dyDescent="0.2">
      <c r="A36" s="4" t="s">
        <v>20</v>
      </c>
      <c r="B36" s="4"/>
      <c r="C36" s="5">
        <f>SUM(C21+C32+C33+C34+C35)</f>
        <v>55949.3</v>
      </c>
      <c r="D36" s="5">
        <f>SUM(D21+D32+D33+D34+D35)</f>
        <v>68650</v>
      </c>
      <c r="E36" s="5">
        <f>SUM(E21+E32+E33+E34+E35)</f>
        <v>73920</v>
      </c>
      <c r="F36" s="5">
        <f t="shared" ref="F36:J36" si="7">SUM(F21+F32+F33+F34+F35)</f>
        <v>72658.61</v>
      </c>
      <c r="G36" s="5">
        <f t="shared" si="7"/>
        <v>1261.3899999999976</v>
      </c>
      <c r="H36" s="5"/>
      <c r="I36" s="5"/>
      <c r="J36" s="5">
        <f t="shared" si="7"/>
        <v>70450</v>
      </c>
      <c r="K36" s="3"/>
    </row>
  </sheetData>
  <pageMargins left="0.7" right="0.7" top="0.75" bottom="0.75" header="0.3" footer="0.3"/>
  <ignoredErrors>
    <ignoredError sqref="G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K51"/>
  <sheetViews>
    <sheetView zoomScale="127" zoomScaleNormal="120" workbookViewId="0">
      <pane ySplit="4" topLeftCell="A8" activePane="bottomLeft" state="frozen"/>
      <selection pane="bottomLeft" activeCell="F34" sqref="F34"/>
    </sheetView>
  </sheetViews>
  <sheetFormatPr defaultColWidth="25.42578125" defaultRowHeight="12" x14ac:dyDescent="0.2"/>
  <cols>
    <col min="1" max="1" width="8.855468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9" width="11" style="1" customWidth="1"/>
    <col min="10" max="10" width="11" style="1" bestFit="1" customWidth="1"/>
    <col min="11" max="11" width="55" style="1" customWidth="1"/>
    <col min="12" max="16384" width="25.42578125" style="1"/>
  </cols>
  <sheetData>
    <row r="2" spans="1:11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379</v>
      </c>
      <c r="I2" s="2" t="s">
        <v>380</v>
      </c>
      <c r="J2" s="2" t="s">
        <v>205</v>
      </c>
      <c r="K2" s="2" t="s">
        <v>151</v>
      </c>
    </row>
    <row r="3" spans="1:11" x14ac:dyDescent="0.2">
      <c r="C3" s="15" t="s">
        <v>9</v>
      </c>
      <c r="D3" s="2" t="s">
        <v>10</v>
      </c>
      <c r="E3" s="2"/>
      <c r="F3" s="2"/>
      <c r="G3" s="2"/>
      <c r="H3" s="2"/>
      <c r="I3" s="2" t="s">
        <v>24</v>
      </c>
      <c r="J3" s="2" t="s">
        <v>10</v>
      </c>
      <c r="K3" s="2"/>
    </row>
    <row r="4" spans="1:11" x14ac:dyDescent="0.2">
      <c r="A4" s="2" t="s">
        <v>171</v>
      </c>
    </row>
    <row r="5" spans="1:11" x14ac:dyDescent="0.2">
      <c r="A5" s="1" t="s">
        <v>1</v>
      </c>
    </row>
    <row r="6" spans="1:11" x14ac:dyDescent="0.2">
      <c r="A6" s="1">
        <v>6001</v>
      </c>
      <c r="B6" s="1" t="s">
        <v>101</v>
      </c>
      <c r="C6" s="16">
        <v>25130.22</v>
      </c>
      <c r="D6" s="3">
        <v>20000</v>
      </c>
      <c r="E6" s="3">
        <v>20000</v>
      </c>
      <c r="F6" s="3">
        <v>25394.33</v>
      </c>
      <c r="G6" s="3">
        <f>SUM(F6-E6)</f>
        <v>5394.3300000000017</v>
      </c>
      <c r="H6" s="3"/>
      <c r="I6" s="3"/>
      <c r="J6" s="3">
        <v>20000</v>
      </c>
    </row>
    <row r="7" spans="1:11" x14ac:dyDescent="0.2">
      <c r="A7" s="1">
        <v>6002</v>
      </c>
      <c r="B7" s="1" t="s">
        <v>103</v>
      </c>
      <c r="C7" s="16">
        <v>2135.31</v>
      </c>
      <c r="D7" s="3">
        <v>3000</v>
      </c>
      <c r="E7" s="3">
        <v>4000</v>
      </c>
      <c r="F7" s="3">
        <v>4255.72</v>
      </c>
      <c r="G7" s="3">
        <f t="shared" ref="G7:G10" si="0">SUM(F7-E7)</f>
        <v>255.72000000000025</v>
      </c>
      <c r="H7" s="3"/>
      <c r="I7" s="3"/>
      <c r="J7" s="3">
        <v>3000</v>
      </c>
    </row>
    <row r="8" spans="1:11" x14ac:dyDescent="0.2">
      <c r="A8" s="1">
        <v>6003</v>
      </c>
      <c r="B8" s="1" t="s">
        <v>131</v>
      </c>
      <c r="C8" s="16">
        <v>0</v>
      </c>
      <c r="D8" s="3">
        <v>0</v>
      </c>
      <c r="E8" s="3">
        <v>0</v>
      </c>
      <c r="F8" s="3">
        <v>62.5</v>
      </c>
      <c r="G8" s="3">
        <f t="shared" si="0"/>
        <v>62.5</v>
      </c>
      <c r="H8" s="3"/>
      <c r="I8" s="3"/>
      <c r="J8" s="3">
        <v>0</v>
      </c>
    </row>
    <row r="9" spans="1:11" x14ac:dyDescent="0.2">
      <c r="A9" s="1">
        <v>6010</v>
      </c>
      <c r="B9" s="1" t="s">
        <v>132</v>
      </c>
      <c r="C9" s="16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3"/>
      <c r="I9" s="3"/>
      <c r="J9" s="3">
        <v>0</v>
      </c>
    </row>
    <row r="10" spans="1:11" x14ac:dyDescent="0.2">
      <c r="A10" s="1">
        <v>6015</v>
      </c>
      <c r="B10" s="1" t="s">
        <v>105</v>
      </c>
      <c r="C10" s="16">
        <v>166.66</v>
      </c>
      <c r="D10" s="3">
        <v>0</v>
      </c>
      <c r="E10" s="3">
        <v>0</v>
      </c>
      <c r="F10" s="3">
        <v>708.32</v>
      </c>
      <c r="G10" s="3">
        <f t="shared" si="0"/>
        <v>708.32</v>
      </c>
      <c r="H10" s="3"/>
      <c r="I10" s="3"/>
      <c r="J10" s="3">
        <v>0</v>
      </c>
    </row>
    <row r="11" spans="1:11" x14ac:dyDescent="0.2">
      <c r="A11" s="4" t="s">
        <v>15</v>
      </c>
      <c r="B11" s="4"/>
      <c r="C11" s="17">
        <f t="shared" ref="C11:J11" si="1">SUM(C6:C10)</f>
        <v>27432.190000000002</v>
      </c>
      <c r="D11" s="5">
        <f t="shared" si="1"/>
        <v>23000</v>
      </c>
      <c r="E11" s="5">
        <f t="shared" si="1"/>
        <v>24000</v>
      </c>
      <c r="F11" s="5">
        <f t="shared" si="1"/>
        <v>30420.870000000003</v>
      </c>
      <c r="G11" s="5">
        <f t="shared" si="1"/>
        <v>6420.8700000000017</v>
      </c>
      <c r="H11" s="5"/>
      <c r="I11" s="5"/>
      <c r="J11" s="5">
        <f t="shared" si="1"/>
        <v>23000</v>
      </c>
      <c r="K11" s="3"/>
    </row>
    <row r="12" spans="1:11" x14ac:dyDescent="0.2">
      <c r="C12" s="16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1" t="s">
        <v>2</v>
      </c>
    </row>
    <row r="14" spans="1:11" x14ac:dyDescent="0.2">
      <c r="A14" s="1">
        <v>602</v>
      </c>
      <c r="B14" s="1" t="s">
        <v>106</v>
      </c>
      <c r="C14" s="16"/>
      <c r="D14" s="3"/>
      <c r="E14" s="3"/>
      <c r="F14" s="3"/>
      <c r="G14" s="3"/>
      <c r="H14" s="3"/>
      <c r="I14" s="3"/>
      <c r="J14" s="3"/>
    </row>
    <row r="15" spans="1:11" x14ac:dyDescent="0.2">
      <c r="A15" s="1" t="s">
        <v>133</v>
      </c>
      <c r="B15" s="1" t="s">
        <v>110</v>
      </c>
      <c r="C15" s="16">
        <v>3369.22</v>
      </c>
      <c r="D15" s="3">
        <v>1800</v>
      </c>
      <c r="E15" s="3">
        <v>1631.06</v>
      </c>
      <c r="F15" s="3">
        <v>2171.9</v>
      </c>
      <c r="G15" s="3">
        <f>SUM(E15-F15)</f>
        <v>-540.84000000000015</v>
      </c>
      <c r="H15" s="3"/>
      <c r="I15" s="3"/>
      <c r="J15" s="3">
        <v>1800</v>
      </c>
      <c r="K15" s="1" t="s">
        <v>371</v>
      </c>
    </row>
    <row r="16" spans="1:11" x14ac:dyDescent="0.2">
      <c r="A16" s="1" t="s">
        <v>134</v>
      </c>
      <c r="B16" s="1" t="s">
        <v>172</v>
      </c>
      <c r="C16" s="16">
        <v>1247.5899999999999</v>
      </c>
      <c r="D16" s="3">
        <v>1200</v>
      </c>
      <c r="E16" s="3">
        <v>1300</v>
      </c>
      <c r="F16" s="3">
        <v>1247.92</v>
      </c>
      <c r="G16" s="3">
        <f t="shared" ref="G16:G19" si="2">SUM(E16-F16)</f>
        <v>52.079999999999927</v>
      </c>
      <c r="H16" s="3"/>
      <c r="I16" s="3"/>
      <c r="J16" s="3">
        <v>1400</v>
      </c>
      <c r="K16" s="1" t="s">
        <v>212</v>
      </c>
    </row>
    <row r="17" spans="1:11" x14ac:dyDescent="0.2">
      <c r="A17" s="1" t="s">
        <v>135</v>
      </c>
      <c r="B17" s="1" t="s">
        <v>112</v>
      </c>
      <c r="C17" s="16">
        <v>5285.5</v>
      </c>
      <c r="D17" s="3">
        <v>8000</v>
      </c>
      <c r="E17" s="3">
        <v>8500</v>
      </c>
      <c r="F17" s="3">
        <v>4224.9799999999996</v>
      </c>
      <c r="G17" s="3">
        <f t="shared" si="2"/>
        <v>4275.0200000000004</v>
      </c>
      <c r="H17" s="3">
        <v>4224.9799999999996</v>
      </c>
      <c r="I17" s="3">
        <f>F17+H17</f>
        <v>8449.9599999999991</v>
      </c>
      <c r="J17" s="3">
        <v>8000</v>
      </c>
      <c r="K17" s="1" t="s">
        <v>375</v>
      </c>
    </row>
    <row r="18" spans="1:11" x14ac:dyDescent="0.2">
      <c r="A18" s="1" t="s">
        <v>136</v>
      </c>
      <c r="B18" s="1" t="s">
        <v>114</v>
      </c>
      <c r="C18" s="16">
        <v>1169.1500000000001</v>
      </c>
      <c r="D18" s="3">
        <v>3000</v>
      </c>
      <c r="E18" s="3">
        <v>6000</v>
      </c>
      <c r="F18" s="3">
        <v>3364.59</v>
      </c>
      <c r="G18" s="3">
        <f t="shared" si="2"/>
        <v>2635.41</v>
      </c>
      <c r="H18" s="3">
        <v>3364.59</v>
      </c>
      <c r="I18" s="3">
        <f>F18+H18</f>
        <v>6729.18</v>
      </c>
      <c r="J18" s="3">
        <v>4500</v>
      </c>
      <c r="K18" s="1" t="s">
        <v>375</v>
      </c>
    </row>
    <row r="19" spans="1:11" x14ac:dyDescent="0.2">
      <c r="A19" s="1" t="s">
        <v>137</v>
      </c>
      <c r="B19" s="1" t="s">
        <v>70</v>
      </c>
      <c r="C19" s="16">
        <v>1991.01</v>
      </c>
      <c r="D19" s="3">
        <v>2600</v>
      </c>
      <c r="E19" s="3">
        <v>2400</v>
      </c>
      <c r="F19" s="3">
        <v>2190.11</v>
      </c>
      <c r="G19" s="3">
        <f t="shared" si="2"/>
        <v>209.88999999999987</v>
      </c>
      <c r="H19" s="3"/>
      <c r="I19" s="3"/>
      <c r="J19" s="3">
        <v>2600</v>
      </c>
    </row>
    <row r="20" spans="1:11" x14ac:dyDescent="0.2">
      <c r="A20" s="4">
        <v>602</v>
      </c>
      <c r="B20" s="4" t="s">
        <v>24</v>
      </c>
      <c r="C20" s="17">
        <f>SUM(C15:C19)</f>
        <v>13062.47</v>
      </c>
      <c r="D20" s="5">
        <f t="shared" ref="D20:J20" si="3">SUM(D15:D19)</f>
        <v>16600</v>
      </c>
      <c r="E20" s="5">
        <f t="shared" si="3"/>
        <v>19831.059999999998</v>
      </c>
      <c r="F20" s="5">
        <f t="shared" si="3"/>
        <v>13199.5</v>
      </c>
      <c r="G20" s="5">
        <f t="shared" si="3"/>
        <v>6631.5599999999995</v>
      </c>
      <c r="H20" s="5"/>
      <c r="I20" s="5"/>
      <c r="J20" s="5">
        <f t="shared" si="3"/>
        <v>18300</v>
      </c>
    </row>
    <row r="21" spans="1:11" x14ac:dyDescent="0.2">
      <c r="A21" s="1">
        <v>603</v>
      </c>
      <c r="B21" s="1" t="s">
        <v>116</v>
      </c>
      <c r="C21" s="16"/>
      <c r="D21" s="3"/>
      <c r="E21" s="3"/>
      <c r="F21" s="3"/>
      <c r="G21" s="3"/>
      <c r="H21" s="3"/>
      <c r="I21" s="3"/>
      <c r="J21" s="3"/>
    </row>
    <row r="22" spans="1:11" x14ac:dyDescent="0.2">
      <c r="A22" s="1" t="s">
        <v>138</v>
      </c>
      <c r="B22" s="1" t="s">
        <v>100</v>
      </c>
      <c r="C22" s="16">
        <v>1445.04</v>
      </c>
      <c r="D22" s="3">
        <v>2000</v>
      </c>
      <c r="E22" s="3">
        <v>1892.66</v>
      </c>
      <c r="F22" s="3">
        <v>1533.51</v>
      </c>
      <c r="G22" s="3">
        <f>SUM(E22-F22)</f>
        <v>359.15000000000009</v>
      </c>
      <c r="H22" s="3"/>
      <c r="I22" s="3"/>
      <c r="J22" s="3">
        <v>6000</v>
      </c>
      <c r="K22" s="1" t="s">
        <v>339</v>
      </c>
    </row>
    <row r="23" spans="1:11" x14ac:dyDescent="0.2">
      <c r="A23" s="1" t="s">
        <v>139</v>
      </c>
      <c r="B23" s="1" t="s">
        <v>119</v>
      </c>
      <c r="C23" s="16">
        <v>161.25</v>
      </c>
      <c r="D23" s="3">
        <v>500</v>
      </c>
      <c r="E23" s="3">
        <v>500</v>
      </c>
      <c r="F23" s="3">
        <v>127.5</v>
      </c>
      <c r="G23" s="3">
        <f t="shared" ref="G23:G30" si="4">SUM(E23-F23)</f>
        <v>372.5</v>
      </c>
      <c r="H23" s="3"/>
      <c r="I23" s="3"/>
      <c r="J23" s="3">
        <v>500</v>
      </c>
    </row>
    <row r="24" spans="1:11" x14ac:dyDescent="0.2">
      <c r="A24" s="1" t="s">
        <v>140</v>
      </c>
      <c r="B24" s="1" t="s">
        <v>121</v>
      </c>
      <c r="C24" s="16">
        <v>3825.85</v>
      </c>
      <c r="D24" s="3">
        <v>4000</v>
      </c>
      <c r="E24" s="3">
        <v>4000</v>
      </c>
      <c r="F24" s="3">
        <v>3804.84</v>
      </c>
      <c r="G24" s="3">
        <f t="shared" si="4"/>
        <v>195.15999999999985</v>
      </c>
      <c r="H24" s="3"/>
      <c r="I24" s="3"/>
      <c r="J24" s="3">
        <v>4000</v>
      </c>
      <c r="K24" s="1" t="s">
        <v>352</v>
      </c>
    </row>
    <row r="25" spans="1:11" x14ac:dyDescent="0.2">
      <c r="A25" s="1" t="s">
        <v>141</v>
      </c>
      <c r="B25" s="1" t="s">
        <v>123</v>
      </c>
      <c r="C25" s="16">
        <v>970.19</v>
      </c>
      <c r="D25" s="3">
        <v>1200</v>
      </c>
      <c r="E25" s="3">
        <v>900</v>
      </c>
      <c r="F25" s="3">
        <v>554.01</v>
      </c>
      <c r="G25" s="3">
        <f t="shared" si="4"/>
        <v>345.99</v>
      </c>
      <c r="H25" s="3"/>
      <c r="I25" s="3"/>
      <c r="J25" s="3">
        <v>1200</v>
      </c>
    </row>
    <row r="26" spans="1:11" x14ac:dyDescent="0.2">
      <c r="A26" s="1" t="s">
        <v>142</v>
      </c>
      <c r="B26" s="1" t="s">
        <v>125</v>
      </c>
      <c r="C26" s="16">
        <v>0</v>
      </c>
      <c r="D26" s="3">
        <v>0</v>
      </c>
      <c r="E26" s="3">
        <v>0</v>
      </c>
      <c r="F26" s="3">
        <v>0</v>
      </c>
      <c r="G26" s="3">
        <f t="shared" si="4"/>
        <v>0</v>
      </c>
      <c r="H26" s="3"/>
      <c r="I26" s="3"/>
      <c r="J26" s="3">
        <v>0</v>
      </c>
    </row>
    <row r="27" spans="1:11" x14ac:dyDescent="0.2">
      <c r="A27" s="1" t="s">
        <v>143</v>
      </c>
      <c r="B27" s="1" t="s">
        <v>127</v>
      </c>
      <c r="C27" s="16">
        <v>708.39</v>
      </c>
      <c r="D27" s="3">
        <v>500</v>
      </c>
      <c r="E27" s="3">
        <v>500</v>
      </c>
      <c r="F27" s="3">
        <v>349.95</v>
      </c>
      <c r="G27" s="3">
        <f t="shared" si="4"/>
        <v>150.05000000000001</v>
      </c>
      <c r="H27" s="3"/>
      <c r="I27" s="3"/>
      <c r="J27" s="3">
        <v>500</v>
      </c>
    </row>
    <row r="28" spans="1:11" x14ac:dyDescent="0.2">
      <c r="A28" s="1" t="s">
        <v>144</v>
      </c>
      <c r="B28" s="1" t="s">
        <v>60</v>
      </c>
      <c r="C28" s="16">
        <v>0</v>
      </c>
      <c r="D28" s="3">
        <v>0</v>
      </c>
      <c r="E28" s="3">
        <v>0</v>
      </c>
      <c r="F28" s="3">
        <v>0</v>
      </c>
      <c r="G28" s="3">
        <f t="shared" si="4"/>
        <v>0</v>
      </c>
      <c r="H28" s="3"/>
      <c r="I28" s="3"/>
      <c r="J28" s="3">
        <v>0</v>
      </c>
    </row>
    <row r="29" spans="1:11" x14ac:dyDescent="0.2">
      <c r="A29" s="1" t="s">
        <v>173</v>
      </c>
      <c r="B29" s="1" t="s">
        <v>175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/>
      <c r="I29" s="3"/>
      <c r="J29" s="3">
        <v>0</v>
      </c>
    </row>
    <row r="30" spans="1:11" x14ac:dyDescent="0.2">
      <c r="A30" s="1" t="s">
        <v>174</v>
      </c>
      <c r="B30" s="1" t="s">
        <v>68</v>
      </c>
      <c r="C30" s="16">
        <v>0</v>
      </c>
      <c r="D30" s="3">
        <v>0</v>
      </c>
      <c r="E30" s="3">
        <v>0</v>
      </c>
      <c r="F30" s="3">
        <v>0</v>
      </c>
      <c r="G30" s="3">
        <f t="shared" si="4"/>
        <v>0</v>
      </c>
      <c r="H30" s="3"/>
      <c r="I30" s="3"/>
      <c r="J30" s="3">
        <v>0</v>
      </c>
    </row>
    <row r="31" spans="1:11" x14ac:dyDescent="0.2">
      <c r="A31" s="4">
        <v>603</v>
      </c>
      <c r="B31" s="4" t="s">
        <v>24</v>
      </c>
      <c r="C31" s="17">
        <f>SUM(C22:C30)</f>
        <v>7110.72</v>
      </c>
      <c r="D31" s="5">
        <f t="shared" ref="D31:J31" si="5">SUM(D22:D30)</f>
        <v>8200</v>
      </c>
      <c r="E31" s="5">
        <f t="shared" si="5"/>
        <v>7792.66</v>
      </c>
      <c r="F31" s="5">
        <f t="shared" si="5"/>
        <v>6369.81</v>
      </c>
      <c r="G31" s="5">
        <f t="shared" si="5"/>
        <v>1422.85</v>
      </c>
      <c r="H31" s="5"/>
      <c r="I31" s="5"/>
      <c r="J31" s="5">
        <f t="shared" si="5"/>
        <v>12200</v>
      </c>
    </row>
    <row r="32" spans="1:11" x14ac:dyDescent="0.2">
      <c r="A32" s="1">
        <v>604</v>
      </c>
      <c r="B32" s="1" t="s">
        <v>145</v>
      </c>
      <c r="C32" s="16">
        <v>2107.34</v>
      </c>
      <c r="D32" s="3">
        <v>0</v>
      </c>
      <c r="E32" s="3">
        <v>0</v>
      </c>
      <c r="F32" s="3">
        <v>0</v>
      </c>
      <c r="G32" s="3">
        <f>SUM(D32-F32)</f>
        <v>0</v>
      </c>
      <c r="H32" s="3"/>
      <c r="I32" s="3"/>
      <c r="J32" s="3">
        <v>0</v>
      </c>
    </row>
    <row r="33" spans="1:11" x14ac:dyDescent="0.2">
      <c r="A33" s="1">
        <v>605</v>
      </c>
      <c r="B33" s="1" t="s">
        <v>146</v>
      </c>
      <c r="C33" s="16">
        <v>11830.52</v>
      </c>
      <c r="D33" s="3">
        <v>10000</v>
      </c>
      <c r="E33" s="3">
        <v>10000</v>
      </c>
      <c r="F33" s="72">
        <v>10000</v>
      </c>
      <c r="G33" s="3">
        <f>SUM(D33-F33)</f>
        <v>0</v>
      </c>
      <c r="H33" s="3"/>
      <c r="I33" s="3"/>
      <c r="J33" s="3">
        <v>1500</v>
      </c>
      <c r="K33" s="1" t="s">
        <v>376</v>
      </c>
    </row>
    <row r="34" spans="1:11" x14ac:dyDescent="0.2">
      <c r="A34" s="4" t="s">
        <v>20</v>
      </c>
      <c r="B34" s="4"/>
      <c r="C34" s="5">
        <f t="shared" ref="C34:J34" si="6">SUM(C20+C31+C32+C33)</f>
        <v>34111.050000000003</v>
      </c>
      <c r="D34" s="5">
        <f t="shared" si="6"/>
        <v>34800</v>
      </c>
      <c r="E34" s="5">
        <f t="shared" si="6"/>
        <v>37623.72</v>
      </c>
      <c r="F34" s="5">
        <f t="shared" si="6"/>
        <v>29569.31</v>
      </c>
      <c r="G34" s="5">
        <f t="shared" si="6"/>
        <v>8054.41</v>
      </c>
      <c r="H34" s="5"/>
      <c r="I34" s="5"/>
      <c r="J34" s="5">
        <f t="shared" si="6"/>
        <v>32000</v>
      </c>
      <c r="K34" s="3"/>
    </row>
    <row r="36" spans="1:11" x14ac:dyDescent="0.2">
      <c r="F36" s="3"/>
    </row>
    <row r="51" spans="5:5" x14ac:dyDescent="0.2">
      <c r="E51" s="5">
        <f>SUM(F20+F31+F32+F33)</f>
        <v>29569.31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2"/>
  <sheetViews>
    <sheetView workbookViewId="0">
      <pane ySplit="3" topLeftCell="A34" activePane="bottomLeft" state="frozen"/>
      <selection pane="bottomLeft" activeCell="G65" sqref="G65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10.285156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187</v>
      </c>
    </row>
    <row r="3" spans="1:7" s="44" customFormat="1" ht="15" x14ac:dyDescent="0.25">
      <c r="A3" s="44" t="s">
        <v>194</v>
      </c>
      <c r="B3" s="44" t="s">
        <v>193</v>
      </c>
      <c r="C3" s="49" t="s">
        <v>188</v>
      </c>
      <c r="D3" s="44" t="s">
        <v>189</v>
      </c>
      <c r="E3" s="44" t="s">
        <v>192</v>
      </c>
      <c r="F3" s="47" t="s">
        <v>190</v>
      </c>
      <c r="G3" s="44" t="s">
        <v>191</v>
      </c>
    </row>
    <row r="4" spans="1:7" x14ac:dyDescent="0.2">
      <c r="A4" s="45" t="s">
        <v>181</v>
      </c>
      <c r="B4" s="45" t="s">
        <v>1</v>
      </c>
      <c r="C4" s="48">
        <v>1002</v>
      </c>
      <c r="D4" s="45" t="s">
        <v>198</v>
      </c>
      <c r="E4" s="45" t="s">
        <v>224</v>
      </c>
      <c r="F4" s="46">
        <v>1750</v>
      </c>
      <c r="G4" s="45" t="s">
        <v>225</v>
      </c>
    </row>
    <row r="5" spans="1:7" x14ac:dyDescent="0.2">
      <c r="A5" s="45" t="s">
        <v>181</v>
      </c>
      <c r="B5" s="45" t="s">
        <v>1</v>
      </c>
      <c r="C5" s="48">
        <v>1003</v>
      </c>
      <c r="D5" s="45" t="s">
        <v>26</v>
      </c>
      <c r="E5" s="45" t="s">
        <v>224</v>
      </c>
      <c r="F5" s="46">
        <v>3000</v>
      </c>
      <c r="G5" s="45" t="s">
        <v>226</v>
      </c>
    </row>
    <row r="6" spans="1:7" x14ac:dyDescent="0.2">
      <c r="A6" s="45" t="s">
        <v>181</v>
      </c>
      <c r="B6" s="45" t="s">
        <v>1</v>
      </c>
      <c r="C6" s="48">
        <v>1004</v>
      </c>
      <c r="D6" s="45" t="s">
        <v>185</v>
      </c>
      <c r="E6" s="45" t="s">
        <v>224</v>
      </c>
      <c r="F6" s="46">
        <v>1000</v>
      </c>
      <c r="G6" s="45" t="s">
        <v>225</v>
      </c>
    </row>
    <row r="7" spans="1:7" x14ac:dyDescent="0.2">
      <c r="A7" s="45" t="s">
        <v>181</v>
      </c>
      <c r="B7" s="45" t="s">
        <v>1</v>
      </c>
      <c r="C7" s="48">
        <v>1005</v>
      </c>
      <c r="D7" s="45" t="s">
        <v>27</v>
      </c>
      <c r="E7" s="45" t="s">
        <v>227</v>
      </c>
      <c r="F7" s="46">
        <v>-200</v>
      </c>
      <c r="G7" s="45" t="s">
        <v>228</v>
      </c>
    </row>
    <row r="8" spans="1:7" x14ac:dyDescent="0.2">
      <c r="A8" s="45" t="s">
        <v>181</v>
      </c>
      <c r="B8" s="45" t="s">
        <v>2</v>
      </c>
      <c r="C8" s="45">
        <v>123</v>
      </c>
      <c r="D8" s="45" t="s">
        <v>47</v>
      </c>
      <c r="E8" s="45" t="s">
        <v>224</v>
      </c>
      <c r="F8" s="46">
        <v>-500</v>
      </c>
      <c r="G8" s="45" t="s">
        <v>229</v>
      </c>
    </row>
    <row r="9" spans="1:7" x14ac:dyDescent="0.2">
      <c r="A9" s="45" t="s">
        <v>181</v>
      </c>
      <c r="B9" s="45" t="s">
        <v>2</v>
      </c>
      <c r="C9" s="48">
        <v>130</v>
      </c>
      <c r="D9" s="53" t="s">
        <v>160</v>
      </c>
      <c r="E9" s="45" t="s">
        <v>224</v>
      </c>
      <c r="F9" s="46">
        <v>-14500</v>
      </c>
      <c r="G9" s="45" t="s">
        <v>301</v>
      </c>
    </row>
    <row r="10" spans="1:7" x14ac:dyDescent="0.2">
      <c r="A10" s="45" t="s">
        <v>181</v>
      </c>
      <c r="B10" s="45" t="s">
        <v>2</v>
      </c>
      <c r="C10" s="48">
        <v>150</v>
      </c>
      <c r="D10" s="45" t="s">
        <v>230</v>
      </c>
      <c r="E10" s="45" t="s">
        <v>224</v>
      </c>
      <c r="F10" s="46">
        <v>-200</v>
      </c>
      <c r="G10" s="45" t="s">
        <v>231</v>
      </c>
    </row>
    <row r="11" spans="1:7" x14ac:dyDescent="0.2">
      <c r="A11" s="45" t="s">
        <v>181</v>
      </c>
      <c r="B11" s="45" t="s">
        <v>2</v>
      </c>
      <c r="C11" s="48">
        <v>180</v>
      </c>
      <c r="D11" s="45" t="s">
        <v>164</v>
      </c>
      <c r="E11" s="45" t="s">
        <v>224</v>
      </c>
      <c r="F11" s="46">
        <v>-3000</v>
      </c>
      <c r="G11" s="45" t="s">
        <v>303</v>
      </c>
    </row>
    <row r="12" spans="1:7" x14ac:dyDescent="0.2">
      <c r="A12" s="45" t="s">
        <v>181</v>
      </c>
      <c r="B12" s="45" t="s">
        <v>2</v>
      </c>
      <c r="C12" s="48">
        <v>196</v>
      </c>
      <c r="D12" s="45" t="s">
        <v>234</v>
      </c>
      <c r="E12" s="45" t="s">
        <v>224</v>
      </c>
      <c r="F12" s="46">
        <v>-195</v>
      </c>
      <c r="G12" s="45" t="s">
        <v>233</v>
      </c>
    </row>
    <row r="13" spans="1:7" x14ac:dyDescent="0.2">
      <c r="A13" s="45" t="s">
        <v>181</v>
      </c>
      <c r="B13" s="45" t="s">
        <v>2</v>
      </c>
      <c r="C13" s="48">
        <v>112</v>
      </c>
      <c r="D13" s="45" t="s">
        <v>32</v>
      </c>
      <c r="E13" s="45" t="s">
        <v>224</v>
      </c>
      <c r="F13" s="46">
        <v>1000</v>
      </c>
      <c r="G13" s="45" t="s">
        <v>240</v>
      </c>
    </row>
    <row r="14" spans="1:7" x14ac:dyDescent="0.2">
      <c r="A14" s="45" t="s">
        <v>199</v>
      </c>
      <c r="B14" s="45" t="s">
        <v>1</v>
      </c>
      <c r="C14" s="48">
        <v>3005</v>
      </c>
      <c r="D14" s="45" t="s">
        <v>58</v>
      </c>
      <c r="E14" s="45" t="s">
        <v>224</v>
      </c>
      <c r="F14" s="46">
        <v>128566</v>
      </c>
      <c r="G14" s="45" t="s">
        <v>236</v>
      </c>
    </row>
    <row r="15" spans="1:7" x14ac:dyDescent="0.2">
      <c r="A15" s="45" t="s">
        <v>199</v>
      </c>
      <c r="B15" s="45" t="s">
        <v>1</v>
      </c>
      <c r="C15" s="48">
        <v>3008</v>
      </c>
      <c r="D15" s="53" t="s">
        <v>238</v>
      </c>
      <c r="E15" s="45" t="s">
        <v>224</v>
      </c>
      <c r="F15" s="46">
        <v>2500</v>
      </c>
      <c r="G15" s="45" t="s">
        <v>237</v>
      </c>
    </row>
    <row r="16" spans="1:7" x14ac:dyDescent="0.2">
      <c r="A16" s="45" t="s">
        <v>199</v>
      </c>
      <c r="B16" s="45" t="s">
        <v>2</v>
      </c>
      <c r="C16" s="45" t="s">
        <v>75</v>
      </c>
      <c r="D16" s="45" t="s">
        <v>76</v>
      </c>
      <c r="E16" s="45" t="s">
        <v>227</v>
      </c>
      <c r="F16" s="46">
        <v>200</v>
      </c>
      <c r="G16" s="45" t="s">
        <v>239</v>
      </c>
    </row>
    <row r="17" spans="1:7" x14ac:dyDescent="0.2">
      <c r="A17" s="45" t="s">
        <v>199</v>
      </c>
      <c r="B17" s="45" t="s">
        <v>2</v>
      </c>
      <c r="C17" s="45" t="s">
        <v>81</v>
      </c>
      <c r="D17" s="45" t="s">
        <v>32</v>
      </c>
      <c r="E17" s="45" t="s">
        <v>227</v>
      </c>
      <c r="F17" s="46">
        <v>1500</v>
      </c>
      <c r="G17" s="45" t="s">
        <v>241</v>
      </c>
    </row>
    <row r="18" spans="1:7" x14ac:dyDescent="0.2">
      <c r="A18" s="45" t="s">
        <v>199</v>
      </c>
      <c r="B18" s="45" t="s">
        <v>2</v>
      </c>
      <c r="C18" s="48" t="s">
        <v>84</v>
      </c>
      <c r="D18" s="45" t="s">
        <v>85</v>
      </c>
      <c r="E18" s="45" t="s">
        <v>224</v>
      </c>
      <c r="F18" s="46">
        <v>-750</v>
      </c>
      <c r="G18" s="45" t="s">
        <v>242</v>
      </c>
    </row>
    <row r="19" spans="1:7" x14ac:dyDescent="0.2">
      <c r="A19" s="45" t="s">
        <v>199</v>
      </c>
      <c r="B19" s="45" t="s">
        <v>2</v>
      </c>
      <c r="C19" s="48">
        <v>304</v>
      </c>
      <c r="D19" s="53" t="s">
        <v>244</v>
      </c>
      <c r="E19" s="45" t="s">
        <v>224</v>
      </c>
      <c r="F19" s="46">
        <v>-500</v>
      </c>
      <c r="G19" s="45" t="s">
        <v>245</v>
      </c>
    </row>
    <row r="20" spans="1:7" x14ac:dyDescent="0.2">
      <c r="A20" s="45" t="s">
        <v>199</v>
      </c>
      <c r="B20" s="45" t="s">
        <v>2</v>
      </c>
      <c r="C20" s="48">
        <v>310</v>
      </c>
      <c r="D20" s="53" t="s">
        <v>96</v>
      </c>
      <c r="E20" s="45" t="s">
        <v>224</v>
      </c>
      <c r="F20" s="46">
        <v>-5000</v>
      </c>
      <c r="G20" s="45" t="s">
        <v>246</v>
      </c>
    </row>
    <row r="21" spans="1:7" x14ac:dyDescent="0.2">
      <c r="A21" s="45" t="s">
        <v>199</v>
      </c>
      <c r="B21" s="45" t="s">
        <v>2</v>
      </c>
      <c r="C21" s="48">
        <v>313</v>
      </c>
      <c r="D21" s="45" t="s">
        <v>247</v>
      </c>
      <c r="E21" s="45" t="s">
        <v>227</v>
      </c>
      <c r="F21" s="46">
        <v>4000</v>
      </c>
      <c r="G21" s="45" t="s">
        <v>248</v>
      </c>
    </row>
    <row r="22" spans="1:7" x14ac:dyDescent="0.2">
      <c r="A22" s="45" t="s">
        <v>199</v>
      </c>
      <c r="B22" s="45" t="s">
        <v>2</v>
      </c>
      <c r="C22" s="48">
        <v>315</v>
      </c>
      <c r="D22" s="45" t="s">
        <v>250</v>
      </c>
      <c r="E22" s="45" t="s">
        <v>227</v>
      </c>
      <c r="F22" s="46">
        <v>10</v>
      </c>
      <c r="G22" s="45" t="s">
        <v>249</v>
      </c>
    </row>
    <row r="23" spans="1:7" x14ac:dyDescent="0.2">
      <c r="A23" s="45" t="s">
        <v>199</v>
      </c>
      <c r="B23" s="45" t="s">
        <v>2</v>
      </c>
      <c r="C23" s="48">
        <v>320</v>
      </c>
      <c r="D23" s="45" t="s">
        <v>251</v>
      </c>
      <c r="E23" s="45" t="s">
        <v>224</v>
      </c>
      <c r="F23" s="46">
        <v>-128566.32</v>
      </c>
      <c r="G23" s="45" t="s">
        <v>236</v>
      </c>
    </row>
    <row r="24" spans="1:7" x14ac:dyDescent="0.2">
      <c r="A24" s="45" t="s">
        <v>199</v>
      </c>
      <c r="B24" s="45" t="s">
        <v>2</v>
      </c>
      <c r="C24" s="48">
        <v>825</v>
      </c>
      <c r="D24" s="45" t="s">
        <v>252</v>
      </c>
      <c r="E24" s="45" t="s">
        <v>227</v>
      </c>
      <c r="F24" s="46">
        <v>250</v>
      </c>
      <c r="G24" s="45" t="s">
        <v>253</v>
      </c>
    </row>
    <row r="25" spans="1:7" x14ac:dyDescent="0.2">
      <c r="A25" s="45" t="s">
        <v>165</v>
      </c>
      <c r="B25" s="45" t="s">
        <v>1</v>
      </c>
      <c r="C25" s="48">
        <v>5002</v>
      </c>
      <c r="D25" s="45" t="s">
        <v>254</v>
      </c>
      <c r="E25" s="45" t="s">
        <v>227</v>
      </c>
      <c r="F25" s="46">
        <v>-1500</v>
      </c>
      <c r="G25" s="45" t="s">
        <v>248</v>
      </c>
    </row>
    <row r="26" spans="1:7" x14ac:dyDescent="0.2">
      <c r="A26" s="45" t="s">
        <v>165</v>
      </c>
      <c r="B26" s="45" t="s">
        <v>1</v>
      </c>
      <c r="C26" s="48">
        <v>5003</v>
      </c>
      <c r="D26" s="45" t="s">
        <v>256</v>
      </c>
      <c r="E26" s="45" t="s">
        <v>227</v>
      </c>
      <c r="F26" s="46">
        <v>-1000</v>
      </c>
      <c r="G26" s="45" t="s">
        <v>257</v>
      </c>
    </row>
    <row r="27" spans="1:7" x14ac:dyDescent="0.2">
      <c r="A27" s="45" t="s">
        <v>165</v>
      </c>
      <c r="B27" s="45" t="s">
        <v>2</v>
      </c>
      <c r="C27" s="48" t="s">
        <v>111</v>
      </c>
      <c r="D27" s="45" t="s">
        <v>112</v>
      </c>
      <c r="E27" s="45" t="s">
        <v>227</v>
      </c>
      <c r="F27" s="46">
        <v>2000</v>
      </c>
      <c r="G27" s="45" t="s">
        <v>258</v>
      </c>
    </row>
    <row r="28" spans="1:7" x14ac:dyDescent="0.2">
      <c r="A28" s="45" t="s">
        <v>165</v>
      </c>
      <c r="B28" s="45" t="s">
        <v>2</v>
      </c>
      <c r="C28" s="48" t="s">
        <v>113</v>
      </c>
      <c r="D28" s="45" t="s">
        <v>114</v>
      </c>
      <c r="E28" s="45" t="s">
        <v>224</v>
      </c>
      <c r="F28" s="46">
        <v>-6500</v>
      </c>
      <c r="G28" s="45" t="s">
        <v>259</v>
      </c>
    </row>
    <row r="29" spans="1:7" x14ac:dyDescent="0.2">
      <c r="A29" s="45" t="s">
        <v>165</v>
      </c>
      <c r="B29" s="45" t="s">
        <v>2</v>
      </c>
      <c r="C29" s="48" t="s">
        <v>115</v>
      </c>
      <c r="D29" s="45" t="s">
        <v>260</v>
      </c>
      <c r="E29" s="45" t="s">
        <v>224</v>
      </c>
      <c r="F29" s="46">
        <v>-2670</v>
      </c>
      <c r="G29" s="45" t="s">
        <v>261</v>
      </c>
    </row>
    <row r="30" spans="1:7" x14ac:dyDescent="0.2">
      <c r="A30" s="45" t="s">
        <v>165</v>
      </c>
      <c r="B30" s="45" t="s">
        <v>2</v>
      </c>
      <c r="C30" s="48" t="s">
        <v>124</v>
      </c>
      <c r="D30" s="45" t="s">
        <v>125</v>
      </c>
      <c r="E30" s="45" t="s">
        <v>227</v>
      </c>
      <c r="F30" s="46">
        <v>1000</v>
      </c>
      <c r="G30" s="45" t="s">
        <v>248</v>
      </c>
    </row>
    <row r="31" spans="1:7" x14ac:dyDescent="0.2">
      <c r="A31" s="45" t="s">
        <v>165</v>
      </c>
      <c r="B31" s="45" t="s">
        <v>2</v>
      </c>
      <c r="C31" s="48" t="s">
        <v>126</v>
      </c>
      <c r="D31" s="45" t="s">
        <v>262</v>
      </c>
      <c r="E31" s="45" t="s">
        <v>224</v>
      </c>
      <c r="F31" s="46">
        <v>-800</v>
      </c>
      <c r="G31" s="45" t="s">
        <v>263</v>
      </c>
    </row>
    <row r="32" spans="1:7" x14ac:dyDescent="0.2">
      <c r="A32" s="45" t="s">
        <v>183</v>
      </c>
      <c r="B32" s="45" t="s">
        <v>2</v>
      </c>
      <c r="C32" s="48" t="s">
        <v>134</v>
      </c>
      <c r="D32" s="45" t="s">
        <v>264</v>
      </c>
      <c r="E32" s="45" t="s">
        <v>224</v>
      </c>
      <c r="F32" s="46">
        <v>-100</v>
      </c>
      <c r="G32" s="45" t="s">
        <v>265</v>
      </c>
    </row>
    <row r="33" spans="1:7" x14ac:dyDescent="0.2">
      <c r="A33" s="45" t="s">
        <v>183</v>
      </c>
      <c r="B33" s="45" t="s">
        <v>2</v>
      </c>
      <c r="C33" s="48" t="s">
        <v>136</v>
      </c>
      <c r="D33" s="45" t="s">
        <v>114</v>
      </c>
      <c r="E33" s="45" t="s">
        <v>224</v>
      </c>
      <c r="F33" s="46">
        <v>-3000</v>
      </c>
      <c r="G33" s="45" t="s">
        <v>259</v>
      </c>
    </row>
    <row r="34" spans="1:7" x14ac:dyDescent="0.2">
      <c r="A34" s="45" t="s">
        <v>199</v>
      </c>
      <c r="B34" s="45" t="s">
        <v>2</v>
      </c>
      <c r="C34" s="48">
        <v>302</v>
      </c>
      <c r="D34" s="45" t="s">
        <v>14</v>
      </c>
      <c r="E34" s="45" t="s">
        <v>224</v>
      </c>
      <c r="F34" s="46">
        <v>1000</v>
      </c>
      <c r="G34" s="45" t="s">
        <v>273</v>
      </c>
    </row>
    <row r="35" spans="1:7" x14ac:dyDescent="0.2">
      <c r="A35" s="45" t="s">
        <v>181</v>
      </c>
      <c r="B35" s="45" t="s">
        <v>2</v>
      </c>
      <c r="C35" s="48">
        <v>112</v>
      </c>
      <c r="D35" s="45" t="s">
        <v>32</v>
      </c>
      <c r="E35" s="45" t="s">
        <v>227</v>
      </c>
      <c r="F35" s="46">
        <v>-3500</v>
      </c>
      <c r="G35" s="45" t="s">
        <v>279</v>
      </c>
    </row>
    <row r="36" spans="1:7" x14ac:dyDescent="0.2">
      <c r="A36" s="45" t="s">
        <v>181</v>
      </c>
      <c r="B36" s="45" t="s">
        <v>2</v>
      </c>
      <c r="C36" s="48">
        <v>127</v>
      </c>
      <c r="D36" s="45" t="s">
        <v>49</v>
      </c>
      <c r="E36" s="45" t="s">
        <v>224</v>
      </c>
      <c r="F36" s="46">
        <v>3500</v>
      </c>
      <c r="G36" s="45" t="s">
        <v>280</v>
      </c>
    </row>
    <row r="37" spans="1:7" x14ac:dyDescent="0.2">
      <c r="A37" s="45" t="s">
        <v>181</v>
      </c>
      <c r="B37" s="45" t="s">
        <v>2</v>
      </c>
      <c r="C37" s="48">
        <v>131</v>
      </c>
      <c r="D37" s="45" t="s">
        <v>197</v>
      </c>
      <c r="E37" s="45" t="s">
        <v>224</v>
      </c>
      <c r="F37" s="46">
        <v>165</v>
      </c>
      <c r="G37" s="45" t="s">
        <v>283</v>
      </c>
    </row>
    <row r="38" spans="1:7" x14ac:dyDescent="0.2">
      <c r="A38" s="45" t="s">
        <v>165</v>
      </c>
      <c r="B38" s="45" t="s">
        <v>1</v>
      </c>
      <c r="C38" s="48">
        <v>5003</v>
      </c>
      <c r="D38" s="45" t="s">
        <v>284</v>
      </c>
      <c r="E38" s="45" t="s">
        <v>224</v>
      </c>
      <c r="F38" s="46">
        <v>1000</v>
      </c>
      <c r="G38" s="45" t="s">
        <v>285</v>
      </c>
    </row>
    <row r="39" spans="1:7" x14ac:dyDescent="0.2">
      <c r="A39" s="45" t="s">
        <v>181</v>
      </c>
      <c r="B39" s="45" t="s">
        <v>1</v>
      </c>
      <c r="C39" s="48">
        <v>1017</v>
      </c>
      <c r="D39" s="45" t="s">
        <v>197</v>
      </c>
      <c r="E39" s="45" t="s">
        <v>224</v>
      </c>
      <c r="F39" s="46">
        <v>700</v>
      </c>
      <c r="G39" s="45" t="s">
        <v>293</v>
      </c>
    </row>
    <row r="40" spans="1:7" x14ac:dyDescent="0.2">
      <c r="A40" s="45" t="s">
        <v>181</v>
      </c>
      <c r="B40" s="45" t="s">
        <v>2</v>
      </c>
      <c r="C40" s="48">
        <v>108</v>
      </c>
      <c r="D40" s="45" t="s">
        <v>38</v>
      </c>
      <c r="E40" s="45" t="s">
        <v>227</v>
      </c>
      <c r="F40" s="46">
        <v>-600</v>
      </c>
      <c r="G40" s="45" t="s">
        <v>298</v>
      </c>
    </row>
    <row r="41" spans="1:7" x14ac:dyDescent="0.2">
      <c r="A41" s="45" t="s">
        <v>199</v>
      </c>
      <c r="B41" s="45" t="s">
        <v>2</v>
      </c>
      <c r="C41" s="48" t="s">
        <v>63</v>
      </c>
      <c r="D41" s="45" t="s">
        <v>304</v>
      </c>
      <c r="E41" s="45" t="s">
        <v>224</v>
      </c>
      <c r="F41" s="46">
        <v>-300</v>
      </c>
      <c r="G41" s="45" t="s">
        <v>306</v>
      </c>
    </row>
    <row r="42" spans="1:7" x14ac:dyDescent="0.2">
      <c r="A42" s="45" t="s">
        <v>199</v>
      </c>
      <c r="B42" s="45" t="s">
        <v>2</v>
      </c>
      <c r="C42" s="48" t="s">
        <v>83</v>
      </c>
      <c r="D42" s="45" t="s">
        <v>305</v>
      </c>
      <c r="E42" s="45" t="s">
        <v>224</v>
      </c>
      <c r="F42" s="46">
        <v>-500</v>
      </c>
      <c r="G42" s="45" t="s">
        <v>306</v>
      </c>
    </row>
    <row r="43" spans="1:7" x14ac:dyDescent="0.2">
      <c r="A43" s="45" t="s">
        <v>199</v>
      </c>
      <c r="B43" s="45" t="s">
        <v>2</v>
      </c>
      <c r="C43" s="48" t="s">
        <v>65</v>
      </c>
      <c r="D43" s="45" t="s">
        <v>307</v>
      </c>
      <c r="E43" s="45" t="s">
        <v>227</v>
      </c>
      <c r="F43" s="46">
        <v>500</v>
      </c>
      <c r="G43" s="45" t="s">
        <v>253</v>
      </c>
    </row>
    <row r="44" spans="1:7" x14ac:dyDescent="0.2">
      <c r="A44" s="45" t="s">
        <v>199</v>
      </c>
      <c r="B44" s="45" t="s">
        <v>2</v>
      </c>
      <c r="C44" s="48" t="s">
        <v>89</v>
      </c>
      <c r="D44" s="45" t="s">
        <v>311</v>
      </c>
      <c r="E44" s="45" t="s">
        <v>224</v>
      </c>
      <c r="F44" s="46">
        <v>-3000</v>
      </c>
      <c r="G44" s="45" t="s">
        <v>312</v>
      </c>
    </row>
    <row r="45" spans="1:7" x14ac:dyDescent="0.2">
      <c r="A45" s="45" t="s">
        <v>199</v>
      </c>
      <c r="B45" s="45" t="s">
        <v>2</v>
      </c>
      <c r="C45" s="48" t="s">
        <v>90</v>
      </c>
      <c r="D45" s="45" t="s">
        <v>313</v>
      </c>
      <c r="E45" s="45" t="s">
        <v>224</v>
      </c>
      <c r="F45" s="46">
        <v>-500</v>
      </c>
      <c r="G45" s="45" t="s">
        <v>306</v>
      </c>
    </row>
    <row r="46" spans="1:7" x14ac:dyDescent="0.2">
      <c r="A46" s="45" t="s">
        <v>199</v>
      </c>
      <c r="B46" s="45" t="s">
        <v>2</v>
      </c>
      <c r="C46" s="48">
        <v>321</v>
      </c>
      <c r="D46" s="45" t="s">
        <v>315</v>
      </c>
      <c r="E46" s="45" t="s">
        <v>227</v>
      </c>
      <c r="F46" s="46">
        <v>550</v>
      </c>
      <c r="G46" s="45" t="s">
        <v>316</v>
      </c>
    </row>
    <row r="47" spans="1:7" x14ac:dyDescent="0.2">
      <c r="A47" s="45" t="s">
        <v>199</v>
      </c>
      <c r="B47" s="45" t="s">
        <v>2</v>
      </c>
      <c r="C47" s="48">
        <v>825</v>
      </c>
      <c r="D47" s="45" t="s">
        <v>320</v>
      </c>
      <c r="E47" s="45" t="s">
        <v>227</v>
      </c>
      <c r="F47" s="46">
        <v>350</v>
      </c>
      <c r="G47" s="45" t="s">
        <v>321</v>
      </c>
    </row>
    <row r="48" spans="1:7" x14ac:dyDescent="0.2">
      <c r="A48" s="45" t="s">
        <v>182</v>
      </c>
      <c r="B48" s="45" t="s">
        <v>2</v>
      </c>
      <c r="C48" s="48" t="s">
        <v>109</v>
      </c>
      <c r="D48" s="45" t="s">
        <v>110</v>
      </c>
      <c r="E48" s="45" t="s">
        <v>224</v>
      </c>
      <c r="F48" s="46">
        <v>-1300</v>
      </c>
      <c r="G48" s="45" t="s">
        <v>326</v>
      </c>
    </row>
    <row r="49" spans="1:7" x14ac:dyDescent="0.2">
      <c r="A49" s="45" t="s">
        <v>182</v>
      </c>
      <c r="B49" s="45" t="s">
        <v>2</v>
      </c>
      <c r="C49" s="48" t="s">
        <v>111</v>
      </c>
      <c r="D49" s="45" t="s">
        <v>112</v>
      </c>
      <c r="E49" s="45" t="s">
        <v>227</v>
      </c>
      <c r="F49" s="46">
        <v>3000</v>
      </c>
      <c r="G49" s="45" t="s">
        <v>327</v>
      </c>
    </row>
    <row r="50" spans="1:7" x14ac:dyDescent="0.2">
      <c r="A50" s="45" t="s">
        <v>199</v>
      </c>
      <c r="B50" s="45" t="s">
        <v>2</v>
      </c>
      <c r="C50" s="48">
        <v>321</v>
      </c>
      <c r="D50" s="45" t="s">
        <v>315</v>
      </c>
      <c r="E50" s="45" t="s">
        <v>224</v>
      </c>
      <c r="F50" s="46">
        <v>3550</v>
      </c>
      <c r="G50" s="45" t="s">
        <v>329</v>
      </c>
    </row>
    <row r="51" spans="1:7" x14ac:dyDescent="0.2">
      <c r="A51" s="45" t="s">
        <v>181</v>
      </c>
      <c r="B51" s="45" t="s">
        <v>1</v>
      </c>
      <c r="C51" s="48">
        <v>1018</v>
      </c>
      <c r="D51" s="45" t="s">
        <v>331</v>
      </c>
      <c r="E51" s="45" t="s">
        <v>224</v>
      </c>
      <c r="F51" s="46">
        <v>200</v>
      </c>
      <c r="G51" s="45" t="s">
        <v>333</v>
      </c>
    </row>
    <row r="52" spans="1:7" x14ac:dyDescent="0.2">
      <c r="A52" s="45" t="s">
        <v>181</v>
      </c>
      <c r="B52" s="45" t="s">
        <v>2</v>
      </c>
      <c r="C52" s="48">
        <v>127</v>
      </c>
      <c r="D52" s="45" t="s">
        <v>49</v>
      </c>
      <c r="E52" s="45" t="s">
        <v>224</v>
      </c>
      <c r="F52" s="46">
        <v>3500</v>
      </c>
      <c r="G52" s="45" t="s">
        <v>334</v>
      </c>
    </row>
    <row r="53" spans="1:7" x14ac:dyDescent="0.2">
      <c r="A53" s="45" t="s">
        <v>181</v>
      </c>
      <c r="B53" s="45" t="s">
        <v>2</v>
      </c>
      <c r="C53" s="48">
        <v>170</v>
      </c>
      <c r="D53" s="45" t="s">
        <v>162</v>
      </c>
      <c r="E53" s="45" t="s">
        <v>224</v>
      </c>
      <c r="F53" s="46">
        <v>20000</v>
      </c>
      <c r="G53" s="45" t="s">
        <v>335</v>
      </c>
    </row>
    <row r="54" spans="1:7" x14ac:dyDescent="0.2">
      <c r="A54" s="45" t="s">
        <v>181</v>
      </c>
      <c r="B54" s="45" t="s">
        <v>2</v>
      </c>
      <c r="C54" s="48">
        <v>180</v>
      </c>
      <c r="D54" s="45" t="s">
        <v>164</v>
      </c>
      <c r="E54" s="45" t="s">
        <v>224</v>
      </c>
      <c r="F54" s="46">
        <v>1000</v>
      </c>
      <c r="G54" s="45" t="s">
        <v>336</v>
      </c>
    </row>
    <row r="55" spans="1:7" x14ac:dyDescent="0.2">
      <c r="A55" s="45" t="s">
        <v>183</v>
      </c>
      <c r="B55" s="45" t="s">
        <v>2</v>
      </c>
      <c r="C55" s="48" t="s">
        <v>138</v>
      </c>
      <c r="D55" s="45" t="s">
        <v>100</v>
      </c>
      <c r="E55" s="45" t="s">
        <v>224</v>
      </c>
      <c r="F55" s="46">
        <v>4000</v>
      </c>
      <c r="G55" s="45" t="s">
        <v>340</v>
      </c>
    </row>
    <row r="56" spans="1:7" x14ac:dyDescent="0.2">
      <c r="A56" s="45" t="s">
        <v>199</v>
      </c>
      <c r="B56" s="45" t="s">
        <v>2</v>
      </c>
      <c r="C56" s="48">
        <v>302</v>
      </c>
      <c r="D56" s="45" t="s">
        <v>14</v>
      </c>
      <c r="E56" s="45" t="s">
        <v>227</v>
      </c>
      <c r="F56" s="46">
        <v>-10000</v>
      </c>
      <c r="G56" s="45" t="s">
        <v>341</v>
      </c>
    </row>
    <row r="57" spans="1:7" x14ac:dyDescent="0.2">
      <c r="A57" s="45" t="s">
        <v>342</v>
      </c>
      <c r="B57" s="45" t="s">
        <v>2</v>
      </c>
      <c r="C57" s="48">
        <v>706</v>
      </c>
      <c r="D57" s="45" t="s">
        <v>14</v>
      </c>
      <c r="E57" s="45" t="s">
        <v>227</v>
      </c>
      <c r="F57" s="46">
        <v>-4850</v>
      </c>
      <c r="G57" s="45" t="s">
        <v>343</v>
      </c>
    </row>
    <row r="58" spans="1:7" x14ac:dyDescent="0.2">
      <c r="A58" s="45" t="s">
        <v>199</v>
      </c>
      <c r="B58" s="45" t="s">
        <v>2</v>
      </c>
      <c r="C58" s="48">
        <v>322</v>
      </c>
      <c r="D58" s="45" t="s">
        <v>345</v>
      </c>
      <c r="E58" s="45" t="s">
        <v>227</v>
      </c>
      <c r="F58" s="46">
        <v>-8000</v>
      </c>
      <c r="G58" s="45" t="s">
        <v>346</v>
      </c>
    </row>
    <row r="59" spans="1:7" x14ac:dyDescent="0.2">
      <c r="A59" s="45" t="s">
        <v>181</v>
      </c>
      <c r="B59" s="45" t="s">
        <v>2</v>
      </c>
      <c r="C59" s="48">
        <v>170</v>
      </c>
      <c r="D59" s="45" t="s">
        <v>162</v>
      </c>
      <c r="E59" s="45" t="s">
        <v>224</v>
      </c>
      <c r="F59" s="46">
        <v>12000</v>
      </c>
      <c r="G59" s="45" t="s">
        <v>347</v>
      </c>
    </row>
    <row r="60" spans="1:7" x14ac:dyDescent="0.2">
      <c r="A60" s="45" t="s">
        <v>199</v>
      </c>
      <c r="B60" s="45" t="s">
        <v>2</v>
      </c>
      <c r="C60" s="48" t="s">
        <v>67</v>
      </c>
      <c r="D60" s="45" t="s">
        <v>349</v>
      </c>
      <c r="E60" s="45" t="s">
        <v>227</v>
      </c>
      <c r="F60" s="46">
        <v>-1000</v>
      </c>
      <c r="G60" s="45" t="s">
        <v>350</v>
      </c>
    </row>
    <row r="61" spans="1:7" x14ac:dyDescent="0.2">
      <c r="A61" s="45" t="s">
        <v>181</v>
      </c>
      <c r="B61" s="45" t="s">
        <v>2</v>
      </c>
      <c r="C61" s="48">
        <v>111</v>
      </c>
      <c r="D61" s="45" t="s">
        <v>358</v>
      </c>
      <c r="E61" s="45" t="s">
        <v>227</v>
      </c>
      <c r="F61" s="46">
        <v>-25500</v>
      </c>
      <c r="G61" s="45" t="s">
        <v>359</v>
      </c>
    </row>
    <row r="62" spans="1:7" x14ac:dyDescent="0.2">
      <c r="A62" s="45" t="s">
        <v>181</v>
      </c>
      <c r="B62" s="45" t="s">
        <v>2</v>
      </c>
      <c r="C62" s="48">
        <v>130</v>
      </c>
      <c r="D62" s="45" t="s">
        <v>160</v>
      </c>
      <c r="E62" s="45" t="s">
        <v>227</v>
      </c>
      <c r="F62" s="46">
        <v>-15000</v>
      </c>
      <c r="G62" s="45" t="s">
        <v>361</v>
      </c>
    </row>
    <row r="63" spans="1:7" x14ac:dyDescent="0.2">
      <c r="A63" s="45" t="s">
        <v>181</v>
      </c>
      <c r="B63" s="45" t="s">
        <v>2</v>
      </c>
      <c r="C63" s="48">
        <v>170</v>
      </c>
      <c r="D63" s="45" t="s">
        <v>162</v>
      </c>
      <c r="E63" s="45" t="s">
        <v>227</v>
      </c>
      <c r="F63" s="46">
        <v>-40000</v>
      </c>
      <c r="G63" s="45" t="s">
        <v>362</v>
      </c>
    </row>
    <row r="64" spans="1:7" x14ac:dyDescent="0.2">
      <c r="A64" s="45" t="s">
        <v>183</v>
      </c>
      <c r="B64" s="45" t="s">
        <v>2</v>
      </c>
      <c r="C64" s="48">
        <v>605</v>
      </c>
      <c r="D64" s="45" t="s">
        <v>364</v>
      </c>
      <c r="E64" s="45" t="s">
        <v>227</v>
      </c>
      <c r="F64" s="46">
        <v>-8500</v>
      </c>
      <c r="G64" s="45" t="s">
        <v>365</v>
      </c>
    </row>
    <row r="68" spans="2:5" ht="15" thickBot="1" x14ac:dyDescent="0.25"/>
    <row r="69" spans="2:5" x14ac:dyDescent="0.2">
      <c r="B69" s="58"/>
      <c r="C69" s="54"/>
      <c r="D69" s="55"/>
      <c r="E69" s="57"/>
    </row>
    <row r="70" spans="2:5" x14ac:dyDescent="0.2">
      <c r="B70" s="59"/>
      <c r="C70" s="54"/>
      <c r="D70" s="56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5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6"/>
      <c r="E77" s="57"/>
    </row>
    <row r="78" spans="2:5" x14ac:dyDescent="0.2">
      <c r="B78" s="59"/>
      <c r="C78" s="54"/>
      <c r="D78" s="55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6"/>
      <c r="E80" s="57"/>
    </row>
    <row r="81" spans="2:5" x14ac:dyDescent="0.2">
      <c r="B81" s="59"/>
      <c r="C81" s="54"/>
      <c r="D81" s="55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4"/>
      <c r="D84" s="56"/>
      <c r="E84" s="57"/>
    </row>
    <row r="85" spans="2:5" x14ac:dyDescent="0.2">
      <c r="B85" s="59"/>
      <c r="C85" s="55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5"/>
      <c r="E87" s="57"/>
    </row>
    <row r="88" spans="2:5" x14ac:dyDescent="0.2">
      <c r="B88" s="59"/>
      <c r="C88" s="54"/>
      <c r="D88" s="56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x14ac:dyDescent="0.2">
      <c r="B91" s="59"/>
      <c r="C91" s="54"/>
      <c r="D91" s="55"/>
      <c r="E91" s="57"/>
    </row>
    <row r="92" spans="2:5" ht="15" thickBot="1" x14ac:dyDescent="0.25">
      <c r="B92" s="60"/>
      <c r="C92" s="54"/>
      <c r="D92" s="56"/>
      <c r="E92" s="57"/>
    </row>
  </sheetData>
  <autoFilter ref="A3:G61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  <ds:schemaRef ds:uri="6e0b8197-61f2-44b7-8016-808254bb6dab"/>
    <ds:schemaRef ds:uri="26542d1d-0bb6-4bc2-a23f-d9274360e01b"/>
  </ds:schemaRefs>
</ds:datastoreItem>
</file>

<file path=customXml/itemProps2.xml><?xml version="1.0" encoding="utf-8"?>
<ds:datastoreItem xmlns:ds="http://schemas.openxmlformats.org/officeDocument/2006/customXml" ds:itemID="{C284DC17-1AC5-49A5-B0B7-9A419DFC8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7ec07-5185-41b9-9895-1f7eb8e69ca3"/>
    <ds:schemaRef ds:uri="eaa8e958-9770-47ad-b159-b584ffce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Noemi Ripert</cp:lastModifiedBy>
  <cp:lastPrinted>2020-01-21T14:37:19Z</cp:lastPrinted>
  <dcterms:created xsi:type="dcterms:W3CDTF">2018-11-19T14:46:41Z</dcterms:created>
  <dcterms:modified xsi:type="dcterms:W3CDTF">2025-04-25T13:49:26Z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