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kfield.sharepoint.com/sites/OfficeStaff/Shared Documents/Finance/2025-26 Finances/"/>
    </mc:Choice>
  </mc:AlternateContent>
  <xr:revisionPtr revIDLastSave="1887" documentId="8_{65BDD710-2A1D-4780-B8F9-D85B6BF14FC0}" xr6:coauthVersionLast="47" xr6:coauthVersionMax="47" xr10:uidLastSave="{C32DB60E-6D7A-479E-B9AE-90572072AE1C}"/>
  <bookViews>
    <workbookView xWindow="-28920" yWindow="-120" windowWidth="29040" windowHeight="15720" xr2:uid="{CE419932-D591-4CBE-B280-E77A402E60E2}"/>
  </bookViews>
  <sheets>
    <sheet name="Summary" sheetId="8" r:id="rId1"/>
    <sheet name="Roads &amp; Traffic" sheetId="2" r:id="rId2"/>
    <sheet name="Planning" sheetId="3" r:id="rId3"/>
    <sheet name="F&amp;GP" sheetId="4" r:id="rId4"/>
    <sheet name="ACE" sheetId="5" r:id="rId5"/>
    <sheet name="Queen's Hall" sheetId="6" r:id="rId6"/>
    <sheet name="CVH" sheetId="7" r:id="rId7"/>
    <sheet name="Budget Virements" sheetId="12" r:id="rId8"/>
  </sheets>
  <definedNames>
    <definedName name="_xlnm._FilterDatabase" localSheetId="7" hidden="1">'Budget Virements'!$A$3:$G$61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4" l="1"/>
  <c r="J7" i="4" s="1"/>
  <c r="G11" i="6"/>
  <c r="E35" i="4"/>
  <c r="G7" i="6" l="1"/>
  <c r="E10" i="5" l="1"/>
  <c r="F10" i="5"/>
  <c r="G12" i="4" l="1"/>
  <c r="E11" i="3"/>
  <c r="E12" i="3"/>
  <c r="F24" i="4"/>
  <c r="F25" i="4" s="1"/>
  <c r="F60" i="4"/>
  <c r="G15" i="4" l="1"/>
  <c r="G21" i="4" l="1"/>
  <c r="G7" i="4"/>
  <c r="G54" i="5"/>
  <c r="G23" i="7" l="1"/>
  <c r="G24" i="7"/>
  <c r="G25" i="7"/>
  <c r="G26" i="7"/>
  <c r="G27" i="7"/>
  <c r="G28" i="7"/>
  <c r="G29" i="7"/>
  <c r="G30" i="7"/>
  <c r="G22" i="7"/>
  <c r="G16" i="7"/>
  <c r="G17" i="7"/>
  <c r="G18" i="7"/>
  <c r="G19" i="7"/>
  <c r="G15" i="7"/>
  <c r="G7" i="7"/>
  <c r="G8" i="7"/>
  <c r="G9" i="7"/>
  <c r="G10" i="7"/>
  <c r="G6" i="7"/>
  <c r="G35" i="6"/>
  <c r="G36" i="6"/>
  <c r="G34" i="6"/>
  <c r="G25" i="6"/>
  <c r="G26" i="6"/>
  <c r="G27" i="6"/>
  <c r="G28" i="6"/>
  <c r="G29" i="6"/>
  <c r="G30" i="6"/>
  <c r="G31" i="6"/>
  <c r="G32" i="6"/>
  <c r="G24" i="6"/>
  <c r="G18" i="6"/>
  <c r="G19" i="6"/>
  <c r="G20" i="6"/>
  <c r="G21" i="6"/>
  <c r="G17" i="6"/>
  <c r="G8" i="6"/>
  <c r="G9" i="6"/>
  <c r="G10" i="6"/>
  <c r="G12" i="6"/>
  <c r="G6" i="6"/>
  <c r="G43" i="5"/>
  <c r="G44" i="5"/>
  <c r="G45" i="5"/>
  <c r="G46" i="5"/>
  <c r="G47" i="5"/>
  <c r="G48" i="5"/>
  <c r="G49" i="5"/>
  <c r="G50" i="5"/>
  <c r="G51" i="5"/>
  <c r="G52" i="5"/>
  <c r="G53" i="5"/>
  <c r="G55" i="5"/>
  <c r="G56" i="5"/>
  <c r="G57" i="5"/>
  <c r="G58" i="5"/>
  <c r="G59" i="5"/>
  <c r="G60" i="5"/>
  <c r="G42" i="5"/>
  <c r="G39" i="5"/>
  <c r="G40" i="5"/>
  <c r="G38" i="5"/>
  <c r="G36" i="5"/>
  <c r="G32" i="5"/>
  <c r="G33" i="5"/>
  <c r="G34" i="5"/>
  <c r="G31" i="5"/>
  <c r="G18" i="5"/>
  <c r="G19" i="5"/>
  <c r="G20" i="5"/>
  <c r="G21" i="5"/>
  <c r="G22" i="5"/>
  <c r="G23" i="5"/>
  <c r="G24" i="5"/>
  <c r="G25" i="5"/>
  <c r="G26" i="5"/>
  <c r="G27" i="5"/>
  <c r="G28" i="5"/>
  <c r="G7" i="5"/>
  <c r="G8" i="5"/>
  <c r="G9" i="5"/>
  <c r="G11" i="5"/>
  <c r="G12" i="5"/>
  <c r="G13" i="5"/>
  <c r="G6" i="5"/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27" i="4"/>
  <c r="G8" i="4"/>
  <c r="G9" i="4"/>
  <c r="G10" i="4"/>
  <c r="G11" i="4"/>
  <c r="G13" i="4"/>
  <c r="G14" i="4"/>
  <c r="G16" i="4"/>
  <c r="G17" i="4"/>
  <c r="G18" i="4"/>
  <c r="G19" i="4"/>
  <c r="G20" i="4"/>
  <c r="G22" i="4"/>
  <c r="G23" i="4"/>
  <c r="G14" i="2"/>
  <c r="G15" i="2"/>
  <c r="G16" i="2"/>
  <c r="G17" i="2"/>
  <c r="G18" i="2"/>
  <c r="G13" i="2"/>
  <c r="G7" i="2"/>
  <c r="G8" i="2"/>
  <c r="G9" i="2"/>
  <c r="G6" i="2"/>
  <c r="G10" i="3"/>
  <c r="C31" i="7"/>
  <c r="C20" i="7"/>
  <c r="C33" i="6"/>
  <c r="C22" i="6"/>
  <c r="E41" i="5"/>
  <c r="C41" i="5"/>
  <c r="C35" i="5"/>
  <c r="E35" i="5"/>
  <c r="E29" i="5"/>
  <c r="C29" i="5"/>
  <c r="C61" i="5" s="1"/>
  <c r="E14" i="5"/>
  <c r="E15" i="5" s="1"/>
  <c r="E60" i="4"/>
  <c r="D60" i="4"/>
  <c r="E24" i="4"/>
  <c r="E25" i="4" s="1"/>
  <c r="C34" i="7" l="1"/>
  <c r="G10" i="2"/>
  <c r="E61" i="5"/>
  <c r="C37" i="6"/>
  <c r="G33" i="7"/>
  <c r="G32" i="7"/>
  <c r="D29" i="5" l="1"/>
  <c r="D41" i="5"/>
  <c r="D35" i="5"/>
  <c r="J24" i="4"/>
  <c r="D24" i="4"/>
  <c r="C24" i="4"/>
  <c r="F13" i="6"/>
  <c r="G29" i="5" l="1"/>
  <c r="J60" i="4"/>
  <c r="C60" i="4"/>
  <c r="J13" i="6" l="1"/>
  <c r="E13" i="6"/>
  <c r="D13" i="6"/>
  <c r="C13" i="6"/>
  <c r="C11" i="3" l="1"/>
  <c r="C12" i="3" s="1"/>
  <c r="J7" i="8" l="1"/>
  <c r="J31" i="7" l="1"/>
  <c r="F31" i="7"/>
  <c r="E31" i="7"/>
  <c r="D31" i="7"/>
  <c r="J20" i="7"/>
  <c r="F20" i="7"/>
  <c r="E20" i="7"/>
  <c r="D20" i="7"/>
  <c r="J11" i="7"/>
  <c r="N7" i="8" s="1"/>
  <c r="F11" i="7"/>
  <c r="E11" i="7"/>
  <c r="D11" i="7"/>
  <c r="C11" i="7"/>
  <c r="D33" i="6"/>
  <c r="E33" i="6"/>
  <c r="F33" i="6"/>
  <c r="J33" i="6"/>
  <c r="D22" i="6"/>
  <c r="E22" i="6"/>
  <c r="F22" i="6"/>
  <c r="J22" i="6"/>
  <c r="M7" i="8"/>
  <c r="G11" i="3"/>
  <c r="G12" i="3" s="1"/>
  <c r="F12" i="3"/>
  <c r="H11" i="3"/>
  <c r="H12" i="3" s="1"/>
  <c r="J9" i="8" s="1"/>
  <c r="J11" i="8" s="1"/>
  <c r="D11" i="3"/>
  <c r="D12" i="3" s="1"/>
  <c r="K9" i="8"/>
  <c r="F41" i="5"/>
  <c r="J41" i="5"/>
  <c r="F35" i="5"/>
  <c r="J35" i="5"/>
  <c r="F29" i="5"/>
  <c r="J29" i="5"/>
  <c r="J14" i="5"/>
  <c r="L7" i="8" s="1"/>
  <c r="F14" i="5"/>
  <c r="F15" i="5" s="1"/>
  <c r="D14" i="5"/>
  <c r="C14" i="5"/>
  <c r="E37" i="6" l="1"/>
  <c r="J37" i="6"/>
  <c r="M9" i="8" s="1"/>
  <c r="M11" i="8" s="1"/>
  <c r="D37" i="6"/>
  <c r="G24" i="4"/>
  <c r="F37" i="6"/>
  <c r="F34" i="7"/>
  <c r="J61" i="5"/>
  <c r="L9" i="8" s="1"/>
  <c r="L11" i="8" s="1"/>
  <c r="D61" i="5"/>
  <c r="F61" i="5"/>
  <c r="G13" i="6"/>
  <c r="D34" i="7"/>
  <c r="E51" i="7"/>
  <c r="G33" i="6"/>
  <c r="E34" i="7"/>
  <c r="J34" i="7"/>
  <c r="N9" i="8" s="1"/>
  <c r="N11" i="8" s="1"/>
  <c r="G11" i="7"/>
  <c r="G31" i="7"/>
  <c r="G20" i="7"/>
  <c r="G22" i="6"/>
  <c r="G35" i="5"/>
  <c r="G41" i="5"/>
  <c r="B7" i="8"/>
  <c r="D10" i="2"/>
  <c r="E10" i="2"/>
  <c r="D7" i="8" s="1"/>
  <c r="F10" i="2"/>
  <c r="H10" i="2"/>
  <c r="I7" i="8" s="1"/>
  <c r="D19" i="2"/>
  <c r="E19" i="2"/>
  <c r="F19" i="2"/>
  <c r="H19" i="2"/>
  <c r="I9" i="8" s="1"/>
  <c r="D9" i="8" l="1"/>
  <c r="E9" i="8"/>
  <c r="G37" i="6"/>
  <c r="G61" i="5"/>
  <c r="G60" i="4"/>
  <c r="C9" i="8"/>
  <c r="I11" i="8"/>
  <c r="B9" i="8"/>
  <c r="C7" i="8"/>
  <c r="G7" i="8"/>
  <c r="K7" i="8"/>
  <c r="K11" i="8" s="1"/>
  <c r="E7" i="8"/>
  <c r="G9" i="8"/>
  <c r="G34" i="7"/>
  <c r="G14" i="5"/>
  <c r="C11" i="8" l="1"/>
  <c r="G11" i="8"/>
  <c r="K7" i="4" s="1"/>
  <c r="B11" i="8"/>
  <c r="D11" i="8"/>
  <c r="E11" i="8"/>
  <c r="G19" i="2"/>
</calcChain>
</file>

<file path=xl/sharedStrings.xml><?xml version="1.0" encoding="utf-8"?>
<sst xmlns="http://schemas.openxmlformats.org/spreadsheetml/2006/main" count="534" uniqueCount="327">
  <si>
    <t>Roads &amp; Traffic Committee</t>
  </si>
  <si>
    <t>Income</t>
  </si>
  <si>
    <t>Expenditure</t>
  </si>
  <si>
    <t>Planning Committee</t>
  </si>
  <si>
    <t>Finance &amp; General Purposes</t>
  </si>
  <si>
    <t xml:space="preserve">Previous </t>
  </si>
  <si>
    <t>Actual Net</t>
  </si>
  <si>
    <t>Balance</t>
  </si>
  <si>
    <t>Year's Net</t>
  </si>
  <si>
    <t>Budget</t>
  </si>
  <si>
    <t>Precept</t>
  </si>
  <si>
    <t>Parking Discs</t>
  </si>
  <si>
    <t>S106 traffic calming</t>
  </si>
  <si>
    <t>Street Furniture</t>
  </si>
  <si>
    <t>Total Income</t>
  </si>
  <si>
    <t>Street Lighting Maintenance</t>
  </si>
  <si>
    <t>Traffic Calming</t>
  </si>
  <si>
    <t>SID</t>
  </si>
  <si>
    <t>Speedwatch</t>
  </si>
  <si>
    <t>Total Expenditure</t>
  </si>
  <si>
    <t>General Expenditure</t>
  </si>
  <si>
    <t>900/1</t>
  </si>
  <si>
    <t>Ad Hoc Advice - Planning Matters</t>
  </si>
  <si>
    <t>Total</t>
  </si>
  <si>
    <t>National Savings</t>
  </si>
  <si>
    <t>VAT</t>
  </si>
  <si>
    <t>Community Theatre</t>
  </si>
  <si>
    <t>Bank Interest</t>
  </si>
  <si>
    <t>Neighbourhood Plan</t>
  </si>
  <si>
    <t>Access to Work Equip</t>
  </si>
  <si>
    <t>Chairmans Allowance</t>
  </si>
  <si>
    <t>Training</t>
  </si>
  <si>
    <t>Insurance</t>
  </si>
  <si>
    <t>Stationery/Print</t>
  </si>
  <si>
    <t>Post</t>
  </si>
  <si>
    <t>Subscriptions</t>
  </si>
  <si>
    <t>Audit</t>
  </si>
  <si>
    <t>Travel</t>
  </si>
  <si>
    <t>Telephone</t>
  </si>
  <si>
    <t>Parish Grants</t>
  </si>
  <si>
    <t>IT</t>
  </si>
  <si>
    <t>Bank Charges</t>
  </si>
  <si>
    <t>PWLB Loan</t>
  </si>
  <si>
    <t>Elections</t>
  </si>
  <si>
    <t>Data Protection Act</t>
  </si>
  <si>
    <t>Wages Admin</t>
  </si>
  <si>
    <t>Newsletters</t>
  </si>
  <si>
    <t>Referendum</t>
  </si>
  <si>
    <t>Recruitment</t>
  </si>
  <si>
    <t>Land - Legal Costs</t>
  </si>
  <si>
    <t>Temp Staff</t>
  </si>
  <si>
    <t>Staff Uniform - Caretakers</t>
  </si>
  <si>
    <t>Office Equipment</t>
  </si>
  <si>
    <t>Chairman's Board Update</t>
  </si>
  <si>
    <t>Burial Fees</t>
  </si>
  <si>
    <t>Allotment Rental</t>
  </si>
  <si>
    <t>Chapel Rental</t>
  </si>
  <si>
    <t>Maintenance Grants</t>
  </si>
  <si>
    <t>Donations/Grants</t>
  </si>
  <si>
    <t>Refunds</t>
  </si>
  <si>
    <t>Allotment Deposit</t>
  </si>
  <si>
    <t>Churchyard</t>
  </si>
  <si>
    <t>300/2</t>
  </si>
  <si>
    <t>Utilities</t>
  </si>
  <si>
    <t>300/3</t>
  </si>
  <si>
    <t>Petrol</t>
  </si>
  <si>
    <t>300/4</t>
  </si>
  <si>
    <t>Capital Expenditure</t>
  </si>
  <si>
    <t>300/5</t>
  </si>
  <si>
    <t>Rates</t>
  </si>
  <si>
    <t>300/6</t>
  </si>
  <si>
    <t>Cemetery Maintenance</t>
  </si>
  <si>
    <t>300/7</t>
  </si>
  <si>
    <t>Repairs, Parts, Etc</t>
  </si>
  <si>
    <t>300/9</t>
  </si>
  <si>
    <t>Clothing</t>
  </si>
  <si>
    <t>300/10</t>
  </si>
  <si>
    <t>Waste Disposal</t>
  </si>
  <si>
    <t>300/13</t>
  </si>
  <si>
    <t>Burials</t>
  </si>
  <si>
    <t>300/15</t>
  </si>
  <si>
    <t>Allotments</t>
  </si>
  <si>
    <t>301/1</t>
  </si>
  <si>
    <t>301/4</t>
  </si>
  <si>
    <t>General Maintenance</t>
  </si>
  <si>
    <t>NSALG Membership</t>
  </si>
  <si>
    <t>Public Toilets</t>
  </si>
  <si>
    <t>303/1</t>
  </si>
  <si>
    <t>303/2</t>
  </si>
  <si>
    <t>303/5</t>
  </si>
  <si>
    <t>Public Toilets - Utilities</t>
  </si>
  <si>
    <t>General Repairs</t>
  </si>
  <si>
    <t>Clock</t>
  </si>
  <si>
    <t>Flowers &amp; Plants</t>
  </si>
  <si>
    <t>Skatepark Maintenance</t>
  </si>
  <si>
    <t>Xmas Festival</t>
  </si>
  <si>
    <t>Dog Bins</t>
  </si>
  <si>
    <t>Observer Field&amp;Post</t>
  </si>
  <si>
    <t>Railings</t>
  </si>
  <si>
    <t>Maintenance</t>
  </si>
  <si>
    <t>Regular Users</t>
  </si>
  <si>
    <t>Community Events</t>
  </si>
  <si>
    <t>Other Bookings</t>
  </si>
  <si>
    <t>Weddings/Functions</t>
  </si>
  <si>
    <t>Security Deposit</t>
  </si>
  <si>
    <t>Establishment Expenses</t>
  </si>
  <si>
    <t>502/1</t>
  </si>
  <si>
    <t>General Rates</t>
  </si>
  <si>
    <t>502/2</t>
  </si>
  <si>
    <t>Water &amp; Waste Disposal</t>
  </si>
  <si>
    <t>502/3</t>
  </si>
  <si>
    <t>Gas</t>
  </si>
  <si>
    <t>502/4</t>
  </si>
  <si>
    <t>Electricity</t>
  </si>
  <si>
    <t>502/5</t>
  </si>
  <si>
    <t>General Expenses</t>
  </si>
  <si>
    <t>503/1</t>
  </si>
  <si>
    <t>503/2</t>
  </si>
  <si>
    <t>Boiler</t>
  </si>
  <si>
    <t>503/3</t>
  </si>
  <si>
    <t>Cleaning/Windows</t>
  </si>
  <si>
    <t>503/4</t>
  </si>
  <si>
    <t>Sundries</t>
  </si>
  <si>
    <t>503/5</t>
  </si>
  <si>
    <t>Marketing</t>
  </si>
  <si>
    <t>503/6</t>
  </si>
  <si>
    <t>Fire Protection</t>
  </si>
  <si>
    <t>503/8</t>
  </si>
  <si>
    <t>Replacement Curtains</t>
  </si>
  <si>
    <t>Garden</t>
  </si>
  <si>
    <t>Other Income</t>
  </si>
  <si>
    <t>Grants</t>
  </si>
  <si>
    <t>602/1</t>
  </si>
  <si>
    <t>602/2</t>
  </si>
  <si>
    <t>602/3</t>
  </si>
  <si>
    <t>602/4</t>
  </si>
  <si>
    <t>602/5</t>
  </si>
  <si>
    <t>603/1</t>
  </si>
  <si>
    <t>603/2</t>
  </si>
  <si>
    <t>603/3</t>
  </si>
  <si>
    <t>603/4</t>
  </si>
  <si>
    <t>603/5</t>
  </si>
  <si>
    <t>603/6</t>
  </si>
  <si>
    <t>603/8</t>
  </si>
  <si>
    <t>Building Repairs</t>
  </si>
  <si>
    <t>Refurbishment Project</t>
  </si>
  <si>
    <t>Land Inspections</t>
  </si>
  <si>
    <t>Horsefield Green Maintenance</t>
  </si>
  <si>
    <t>Buttinghill Maintenance</t>
  </si>
  <si>
    <t>Total Net Balance</t>
  </si>
  <si>
    <t>300/17</t>
  </si>
  <si>
    <t>300/19</t>
  </si>
  <si>
    <t>War Memorial</t>
  </si>
  <si>
    <t>Lych Gates</t>
  </si>
  <si>
    <t>Tree Surveys</t>
  </si>
  <si>
    <t>Legal Fees - Estates</t>
  </si>
  <si>
    <t>Horsefield Green Capital Exp</t>
  </si>
  <si>
    <t>Horsefield Green - Petrol</t>
  </si>
  <si>
    <t>Website Maintenance</t>
  </si>
  <si>
    <t>Council Review</t>
  </si>
  <si>
    <t>Staff Salaries</t>
  </si>
  <si>
    <t>Business Plan</t>
  </si>
  <si>
    <t>HR Advice</t>
  </si>
  <si>
    <t>Queen's Hall</t>
  </si>
  <si>
    <t>Licenses</t>
  </si>
  <si>
    <t>503/9</t>
  </si>
  <si>
    <t>503/10</t>
  </si>
  <si>
    <t>Queen's Hall Chairs</t>
  </si>
  <si>
    <t>Event Security</t>
  </si>
  <si>
    <t>Cuckfield Village Hall</t>
  </si>
  <si>
    <t>Refuse Collection</t>
  </si>
  <si>
    <t>603/9</t>
  </si>
  <si>
    <t>603/10</t>
  </si>
  <si>
    <t>CCTV</t>
  </si>
  <si>
    <t>Previous</t>
  </si>
  <si>
    <t>Re-forecast</t>
  </si>
  <si>
    <t>Footpath Maintenance (Twittens)</t>
  </si>
  <si>
    <t>R&amp;T</t>
  </si>
  <si>
    <t xml:space="preserve">Planning </t>
  </si>
  <si>
    <t>F&amp;GP</t>
  </si>
  <si>
    <t>QH</t>
  </si>
  <si>
    <t>CVH</t>
  </si>
  <si>
    <t>PAT Test Machine Hire</t>
  </si>
  <si>
    <t>CCLA Interest</t>
  </si>
  <si>
    <t>External Toilet</t>
  </si>
  <si>
    <t>Budget Virements</t>
  </si>
  <si>
    <t>Code</t>
  </si>
  <si>
    <t>Name</t>
  </si>
  <si>
    <t>Amount</t>
  </si>
  <si>
    <t>Reason</t>
  </si>
  <si>
    <t>Increase/Decrease</t>
  </si>
  <si>
    <t>Income/Expenditure</t>
  </si>
  <si>
    <t>Committee</t>
  </si>
  <si>
    <t>Climate Change Activities</t>
  </si>
  <si>
    <t>Cuckfield Calendar</t>
  </si>
  <si>
    <t>Instant Savings A/c Interest</t>
  </si>
  <si>
    <t>ACE</t>
  </si>
  <si>
    <t>Summary of Variances (Expenditure)</t>
  </si>
  <si>
    <t>2025/26</t>
  </si>
  <si>
    <t xml:space="preserve">2025/2026 </t>
  </si>
  <si>
    <t>2025-2026</t>
  </si>
  <si>
    <t>Internal &amp; External audit</t>
  </si>
  <si>
    <t>PAT Test Machine Maintenance</t>
  </si>
  <si>
    <t>elec/water bills</t>
  </si>
  <si>
    <t>monthly rates paid to MSDC</t>
  </si>
  <si>
    <t>Suez</t>
  </si>
  <si>
    <t>Jeremy (grave digger)</t>
  </si>
  <si>
    <t>cleaning, maintenance, etc</t>
  </si>
  <si>
    <t>include Xmas lights &amp; events company</t>
  </si>
  <si>
    <t>Capital Investment - Sale</t>
  </si>
  <si>
    <t>Angela Fox Nature Garden</t>
  </si>
  <si>
    <t>NS&amp;I account - interest received on 1st January annually</t>
  </si>
  <si>
    <t>Revised</t>
  </si>
  <si>
    <t>annual calibration</t>
  </si>
  <si>
    <t>Assets, Community &amp; Environment Committee</t>
  </si>
  <si>
    <t>not invoiced by MSDC</t>
  </si>
  <si>
    <t>parties/ad hoc</t>
  </si>
  <si>
    <t>Summer Celebration Event</t>
  </si>
  <si>
    <t>ICO certificate, annual DD</t>
  </si>
  <si>
    <t>301/2</t>
  </si>
  <si>
    <t>301/3</t>
  </si>
  <si>
    <t>Mantell Memorial Licence (MSDC)</t>
  </si>
  <si>
    <t>Recreation Ground Parking</t>
  </si>
  <si>
    <t>Sussex</t>
  </si>
  <si>
    <t>ad hoc regular hirer no longer using QH so income slowed</t>
  </si>
  <si>
    <t>received quarterly - increased forecast due to income received to date</t>
  </si>
  <si>
    <t>increased forecast based on interests received YTD (year to date)</t>
  </si>
  <si>
    <t>office equipment if required</t>
  </si>
  <si>
    <t>Insurance Claim Received</t>
  </si>
  <si>
    <t>Stall income (if applicable)</t>
  </si>
  <si>
    <t>Pay only in March - one payment/year (Zurich)</t>
  </si>
  <si>
    <t>always same amount (Public Works Loan Board = village hall mortgage)</t>
  </si>
  <si>
    <t>Redundancy and TUPE advise</t>
  </si>
  <si>
    <t>Topple testing</t>
  </si>
  <si>
    <t>(i.e, new lawnmower CR allotments, shed, etc)</t>
  </si>
  <si>
    <t>invoiced once a year (March)</t>
  </si>
  <si>
    <t>ROSPA safety inspection of HG</t>
  </si>
  <si>
    <t xml:space="preserve">outsourced </t>
  </si>
  <si>
    <t>Reinstatement of communication with Call Centre for Fire Brigade</t>
  </si>
  <si>
    <t>Fewer weddings this year</t>
  </si>
  <si>
    <t>Budget for essential tree works 2025-26</t>
  </si>
  <si>
    <t>Queen's Hall Prints</t>
  </si>
  <si>
    <t>YTD</t>
  </si>
  <si>
    <t>precept increase for modelling</t>
  </si>
  <si>
    <t>S106 contributions</t>
  </si>
  <si>
    <t>Paid annually - TO INCREASE</t>
  </si>
  <si>
    <t>received quarterly (difference still under investigation)</t>
  </si>
  <si>
    <t>Accruals</t>
  </si>
  <si>
    <t>Year End</t>
  </si>
  <si>
    <t>Emmett maintenance, from HG reserves (£7,069.28 not included in budget)</t>
  </si>
  <si>
    <t>Excludes transactions with an invoice date prior to 01/04/25</t>
  </si>
  <si>
    <t xml:space="preserve">2026/2027 </t>
  </si>
  <si>
    <t>2026-2027</t>
  </si>
  <si>
    <t>Increase budget for 2026/27 to plan for office equipment purchase</t>
  </si>
  <si>
    <t>ROSPA safety inspection &amp; any repairs - to increase 2026/27</t>
  </si>
  <si>
    <t>2026/27</t>
  </si>
  <si>
    <r>
      <t xml:space="preserve">annual charge paid in April </t>
    </r>
    <r>
      <rPr>
        <sz val="9"/>
        <color rgb="FFFF0000"/>
        <rFont val="Arial"/>
        <family val="2"/>
      </rPr>
      <t>(March invoice £581.81)</t>
    </r>
  </si>
  <si>
    <t>Commentary for 2025/26</t>
  </si>
  <si>
    <t>Decrease</t>
  </si>
  <si>
    <t>Grant no longer required for Preschool - amount reduced to reflect this and reallocated to Legal Fees and SIDs</t>
  </si>
  <si>
    <t>Increase</t>
  </si>
  <si>
    <t>Legal Fees increased due to Solicitors fees re Courtmead Rd</t>
  </si>
  <si>
    <t>Roads &amp; Traffic</t>
  </si>
  <si>
    <t>Increase for new SIDs purchase</t>
  </si>
  <si>
    <t>Increase to make provision for bus shelter roof repairs</t>
  </si>
  <si>
    <t>Renewal of the Chapel Lease</t>
  </si>
  <si>
    <t>Increase to make provison for the legal fees for the renewal and amendments to the Chapel Lease</t>
  </si>
  <si>
    <t>budget line taken out as not needed</t>
  </si>
  <si>
    <t>Profits from Cuckfield Summer Show (£1,065.94)</t>
  </si>
  <si>
    <t>re-boot of CCTV and video screen purchase</t>
  </si>
  <si>
    <t>(Silver Sunday,Skate Jams, Xmas Hampers, Summer Picnic)</t>
  </si>
  <si>
    <t>Planning</t>
  </si>
  <si>
    <t>Increased for advice on Cuckstye - review if needed</t>
  </si>
  <si>
    <t>Projected expenses related to Observer Field land issue matters</t>
  </si>
  <si>
    <t>budget increase following annual NJC increase approx by 3.25% (+£5,200)</t>
  </si>
  <si>
    <t>Increase budget to reflect Emmett's work for clearing the boundary</t>
  </si>
  <si>
    <t>Increased budget to reflect Emmett's work for clearing the boundary and plan for ongoing maintenance</t>
  </si>
  <si>
    <t>Increase budget for wedding fayres attendance &amp; supporting materials</t>
  </si>
  <si>
    <t>Increase budget for next year to provide for more lavish baskets</t>
  </si>
  <si>
    <t>SIDs</t>
  </si>
  <si>
    <t>Removed budget for SIDs until further notice</t>
  </si>
  <si>
    <t>Increase budget for 2026-27 as boiler will need replacing (20 years old)</t>
  </si>
  <si>
    <t>Increased to £1000 annually</t>
  </si>
  <si>
    <t>Supply of 3 stage leg curtains</t>
  </si>
  <si>
    <t>to make provision for the UK Bride subscription fee</t>
  </si>
  <si>
    <t>increase for maintenance works</t>
  </si>
  <si>
    <t>Transfer from reserves</t>
  </si>
  <si>
    <t>Horsefield Green payment</t>
  </si>
  <si>
    <t>transfer from reserves (HG 10 year fund)</t>
  </si>
  <si>
    <t>budget removed - to add in for 2026-27</t>
  </si>
  <si>
    <t>Solar Panels to be paid from reserves</t>
  </si>
  <si>
    <t xml:space="preserve">Comparison between 1/4/25 and 25/11/25 inclusive.  Includes due and unpaid transactions. </t>
  </si>
  <si>
    <t>minus reserve movements</t>
  </si>
  <si>
    <r>
      <t>Donations (hampers etc…) -</t>
    </r>
    <r>
      <rPr>
        <i/>
        <sz val="9"/>
        <color theme="1"/>
        <rFont val="Arial"/>
        <family val="2"/>
      </rPr>
      <t xml:space="preserve"> £680 unknown payment received</t>
    </r>
  </si>
  <si>
    <t>SLCC, NALC, CPRE, allotment society - includes £2,169.83 paid to UK Bride</t>
  </si>
  <si>
    <t>Includes budget for Xmas hampers - includes the £1,000 donation to New England Wood Trust</t>
  </si>
  <si>
    <t>Website Update deferred to 2026 - Plan budget for CMS upgrade for next year 2026-2027 (£15,000 with Built in by Buffalo against £1,139 with Aubergine)</t>
  </si>
  <si>
    <t>Potential Recruitment - Budget used for Youth Worker payments</t>
  </si>
  <si>
    <t>transferred to 2025/26 reserves</t>
  </si>
  <si>
    <t>plan for salary increases for 2026/27 - Increase budget following annual NJC increase approx by 3.25% (+£5,200)</t>
  </si>
  <si>
    <t>Increase planned for April 2026</t>
  </si>
  <si>
    <t>bus shelter roof repair (£1,515) - hanging baskets, bins, benches, living roof bus shelter on Broad St</t>
  </si>
  <si>
    <t>Potential Expansion of Parking at Recreation Ground - To be paid out of S106 money £8,000 - Do we need to keep this?</t>
  </si>
  <si>
    <r>
      <t>Emmett</t>
    </r>
    <r>
      <rPr>
        <sz val="9"/>
        <color rgb="FFFF0000"/>
        <rFont val="Arial"/>
        <family val="2"/>
      </rPr>
      <t xml:space="preserve"> (review total for 2026-27)</t>
    </r>
  </si>
  <si>
    <t>i.e. water bowser repairs</t>
  </si>
  <si>
    <t>Wedding licence due every 3 (or 4?) year</t>
  </si>
  <si>
    <t>Increase QH marketing, wedding fayres attendance &amp; supporting materials</t>
  </si>
  <si>
    <t>Finish planting north and west beds 2025 - review costs for 2026</t>
  </si>
  <si>
    <t>Remove budget</t>
  </si>
  <si>
    <t>Neighbourhood plan review + Cuckstye - TO REVIEW AT MEETING</t>
  </si>
  <si>
    <t>Comments for 2026-27</t>
  </si>
  <si>
    <t>NP only</t>
  </si>
  <si>
    <t>planning application &amp; drawings/plans by Peter Liddell (Solar Panels £25,274.55 to be taken out from Reserves) - Add secondary glazing into 2026-27 budget</t>
  </si>
  <si>
    <t>Roads (Operation Watershed grant) delete for 2026-27</t>
  </si>
  <si>
    <t>Solar Panels electricity income</t>
  </si>
  <si>
    <t>reduced budget as not required</t>
  </si>
  <si>
    <t>Budget for Secondary Glazing deffered to next year</t>
  </si>
  <si>
    <t>budget lire taken out as not reeded</t>
  </si>
  <si>
    <t>budget not required this year</t>
  </si>
  <si>
    <t>Silver sundays/Xmas Hampers/annual picnic/skate jam/any other events except Xmas street festival</t>
  </si>
  <si>
    <t xml:space="preserve">i.e. Cuckfield Life </t>
  </si>
  <si>
    <t>i.e Buttinghill, solicitors - increase budget line to cover solicitors costs re Observer Field - Adverse Possession claim - partly paid from reserves</t>
  </si>
  <si>
    <t>Proposed precept increase</t>
  </si>
  <si>
    <t>Clock automatic mechanism broken - need to be repaired in budget 2026</t>
  </si>
  <si>
    <t>budget increase for main hall lights repair</t>
  </si>
  <si>
    <t>Main hall lights replacement £4,882 January 2026 - Increase budget for 2026-27 Council Chamber windows replacement (£10,000) - plan for facilities refurbishment? New sound system</t>
  </si>
  <si>
    <t>new equipment purchase (lawnmower, hand tools...)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</si>
</sst>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b/>
      <i/>
      <sz val="9"/>
      <color theme="1" tint="0.499984740745262"/>
      <name val="Arial"/>
      <family val="2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0" fontId="2" fillId="0" borderId="1" xfId="0" applyFont="1" applyBorder="1"/>
    <xf numFmtId="8" fontId="2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8" fontId="5" fillId="0" borderId="0" xfId="0" applyNumberFormat="1" applyFont="1"/>
    <xf numFmtId="8" fontId="6" fillId="0" borderId="1" xfId="0" applyNumberFormat="1" applyFont="1" applyBorder="1"/>
    <xf numFmtId="8" fontId="6" fillId="0" borderId="0" xfId="0" applyNumberFormat="1" applyFont="1"/>
    <xf numFmtId="8" fontId="5" fillId="0" borderId="1" xfId="0" applyNumberFormat="1" applyFont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/>
    <xf numFmtId="164" fontId="7" fillId="0" borderId="1" xfId="0" applyNumberFormat="1" applyFont="1" applyBorder="1"/>
    <xf numFmtId="0" fontId="8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6" fontId="0" fillId="0" borderId="0" xfId="0" applyNumberFormat="1"/>
    <xf numFmtId="9" fontId="0" fillId="0" borderId="0" xfId="1" applyFont="1"/>
    <xf numFmtId="9" fontId="0" fillId="0" borderId="0" xfId="0" applyNumberFormat="1"/>
    <xf numFmtId="8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1" fillId="2" borderId="7" xfId="0" applyNumberFormat="1" applyFont="1" applyFill="1" applyBorder="1"/>
    <xf numFmtId="0" fontId="1" fillId="0" borderId="0" xfId="0" applyFont="1"/>
    <xf numFmtId="8" fontId="5" fillId="0" borderId="11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" xfId="0" applyNumberFormat="1" applyFont="1" applyBorder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65" fontId="10" fillId="0" borderId="0" xfId="0" applyNumberFormat="1" applyFont="1"/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" fillId="0" borderId="0" xfId="0" applyNumberFormat="1" applyFont="1"/>
    <xf numFmtId="8" fontId="2" fillId="0" borderId="11" xfId="0" applyNumberFormat="1" applyFont="1" applyBorder="1"/>
    <xf numFmtId="9" fontId="2" fillId="0" borderId="0" xfId="0" applyNumberFormat="1" applyFont="1" applyAlignment="1">
      <alignment wrapText="1"/>
    </xf>
    <xf numFmtId="9" fontId="2" fillId="0" borderId="0" xfId="0" applyNumberFormat="1" applyFont="1"/>
    <xf numFmtId="8" fontId="14" fillId="0" borderId="0" xfId="0" applyNumberFormat="1" applyFont="1"/>
    <xf numFmtId="0" fontId="14" fillId="0" borderId="0" xfId="0" applyFont="1" applyAlignment="1">
      <alignment wrapText="1"/>
    </xf>
    <xf numFmtId="8" fontId="15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0" fontId="11" fillId="0" borderId="0" xfId="0" applyFont="1"/>
    <xf numFmtId="0" fontId="17" fillId="0" borderId="0" xfId="0" applyFont="1"/>
    <xf numFmtId="9" fontId="18" fillId="0" borderId="0" xfId="0" applyNumberFormat="1" applyFont="1"/>
    <xf numFmtId="166" fontId="17" fillId="0" borderId="0" xfId="0" applyNumberFormat="1" applyFont="1"/>
    <xf numFmtId="166" fontId="11" fillId="0" borderId="0" xfId="0" applyNumberFormat="1" applyFont="1" applyAlignment="1">
      <alignment horizontal="right"/>
    </xf>
    <xf numFmtId="166" fontId="0" fillId="0" borderId="0" xfId="0" applyNumberFormat="1"/>
    <xf numFmtId="166" fontId="19" fillId="0" borderId="0" xfId="0" applyNumberFormat="1" applyFont="1"/>
    <xf numFmtId="0" fontId="16" fillId="0" borderId="0" xfId="0" applyFont="1"/>
    <xf numFmtId="8" fontId="20" fillId="0" borderId="1" xfId="0" applyNumberFormat="1" applyFont="1" applyBorder="1"/>
    <xf numFmtId="0" fontId="15" fillId="0" borderId="0" xfId="0" applyFont="1"/>
    <xf numFmtId="0" fontId="2" fillId="3" borderId="0" xfId="0" applyFont="1" applyFill="1"/>
    <xf numFmtId="8" fontId="5" fillId="3" borderId="0" xfId="0" applyNumberFormat="1" applyFont="1" applyFill="1"/>
    <xf numFmtId="8" fontId="2" fillId="3" borderId="0" xfId="0" applyNumberFormat="1" applyFont="1" applyFill="1"/>
    <xf numFmtId="8" fontId="15" fillId="3" borderId="0" xfId="0" applyNumberFormat="1" applyFont="1" applyFill="1"/>
    <xf numFmtId="0" fontId="2" fillId="3" borderId="0" xfId="0" applyFont="1" applyFill="1" applyAlignment="1">
      <alignment wrapText="1"/>
    </xf>
    <xf numFmtId="8" fontId="2" fillId="3" borderId="0" xfId="0" applyNumberFormat="1" applyFont="1" applyFill="1" applyAlignment="1">
      <alignment wrapText="1"/>
    </xf>
    <xf numFmtId="8" fontId="21" fillId="0" borderId="0" xfId="0" applyNumberFormat="1" applyFont="1"/>
    <xf numFmtId="8" fontId="22" fillId="0" borderId="0" xfId="0" applyNumberFormat="1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8" fontId="24" fillId="0" borderId="0" xfId="0" applyNumberFormat="1" applyFont="1"/>
    <xf numFmtId="8" fontId="23" fillId="0" borderId="1" xfId="0" applyNumberFormat="1" applyFont="1" applyBorder="1"/>
    <xf numFmtId="8" fontId="24" fillId="0" borderId="1" xfId="0" applyNumberFormat="1" applyFont="1" applyBorder="1"/>
    <xf numFmtId="9" fontId="24" fillId="0" borderId="0" xfId="0" applyNumberFormat="1" applyFont="1"/>
    <xf numFmtId="8" fontId="24" fillId="3" borderId="0" xfId="0" applyNumberFormat="1" applyFont="1" applyFill="1"/>
    <xf numFmtId="8" fontId="25" fillId="0" borderId="0" xfId="0" applyNumberFormat="1" applyFont="1"/>
    <xf numFmtId="8" fontId="26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" fillId="4" borderId="0" xfId="0" applyFont="1" applyFill="1"/>
    <xf numFmtId="8" fontId="5" fillId="4" borderId="0" xfId="0" applyNumberFormat="1" applyFont="1" applyFill="1"/>
    <xf numFmtId="8" fontId="2" fillId="4" borderId="0" xfId="0" applyNumberFormat="1" applyFont="1" applyFill="1"/>
    <xf numFmtId="8" fontId="24" fillId="4" borderId="0" xfId="0" applyNumberFormat="1" applyFont="1" applyFill="1"/>
    <xf numFmtId="0" fontId="2" fillId="4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863-A81E-4885-8D06-2346D580E5A3}">
  <sheetPr>
    <pageSetUpPr fitToPage="1"/>
  </sheetPr>
  <dimension ref="A1:P46"/>
  <sheetViews>
    <sheetView tabSelected="1" zoomScale="130" zoomScaleNormal="130" workbookViewId="0">
      <selection activeCell="K17" sqref="K17"/>
    </sheetView>
  </sheetViews>
  <sheetFormatPr defaultRowHeight="15" x14ac:dyDescent="0.25"/>
  <cols>
    <col min="1" max="1" width="19.140625" customWidth="1"/>
    <col min="2" max="2" width="13.85546875" style="23" customWidth="1"/>
    <col min="3" max="5" width="13.85546875" customWidth="1"/>
    <col min="6" max="6" width="4.42578125" customWidth="1"/>
    <col min="7" max="7" width="14.42578125" customWidth="1"/>
    <col min="8" max="8" width="8" customWidth="1"/>
    <col min="9" max="9" width="7.7109375" bestFit="1" customWidth="1"/>
    <col min="10" max="10" width="9.140625" bestFit="1" customWidth="1"/>
    <col min="11" max="11" width="9.85546875" bestFit="1" customWidth="1"/>
    <col min="12" max="12" width="9.5703125" customWidth="1"/>
    <col min="13" max="13" width="10.140625" customWidth="1"/>
    <col min="14" max="14" width="10.28515625" customWidth="1"/>
    <col min="15" max="15" width="9.140625" customWidth="1"/>
  </cols>
  <sheetData>
    <row r="1" spans="1:16" x14ac:dyDescent="0.25">
      <c r="A1" s="1" t="s">
        <v>291</v>
      </c>
    </row>
    <row r="2" spans="1:16" x14ac:dyDescent="0.25">
      <c r="A2" s="1" t="s">
        <v>250</v>
      </c>
    </row>
    <row r="3" spans="1:16" ht="15.75" thickBot="1" x14ac:dyDescent="0.3"/>
    <row r="4" spans="1:16" x14ac:dyDescent="0.25">
      <c r="B4" s="20" t="s">
        <v>174</v>
      </c>
      <c r="C4" s="9" t="s">
        <v>198</v>
      </c>
      <c r="D4" s="9" t="s">
        <v>175</v>
      </c>
      <c r="E4" s="9" t="s">
        <v>6</v>
      </c>
      <c r="F4" s="9"/>
      <c r="G4" s="24" t="s">
        <v>255</v>
      </c>
      <c r="H4" s="25"/>
      <c r="I4" s="26" t="s">
        <v>177</v>
      </c>
      <c r="J4" s="26" t="s">
        <v>178</v>
      </c>
      <c r="K4" s="26" t="s">
        <v>179</v>
      </c>
      <c r="L4" s="26" t="s">
        <v>196</v>
      </c>
      <c r="M4" s="26" t="s">
        <v>180</v>
      </c>
      <c r="N4" s="27" t="s">
        <v>181</v>
      </c>
      <c r="O4" s="13"/>
      <c r="P4" s="13"/>
    </row>
    <row r="5" spans="1:16" x14ac:dyDescent="0.25">
      <c r="B5" s="20" t="s">
        <v>8</v>
      </c>
      <c r="C5" s="9" t="s">
        <v>9</v>
      </c>
      <c r="D5" s="9"/>
      <c r="E5" s="9"/>
      <c r="F5" s="10"/>
      <c r="G5" s="28" t="s">
        <v>9</v>
      </c>
      <c r="N5" s="29"/>
    </row>
    <row r="6" spans="1:16" s="11" customFormat="1" x14ac:dyDescent="0.25">
      <c r="B6" s="21"/>
      <c r="G6" s="34"/>
      <c r="N6" s="30"/>
    </row>
    <row r="7" spans="1:16" s="11" customFormat="1" x14ac:dyDescent="0.25">
      <c r="A7" s="11" t="s">
        <v>14</v>
      </c>
      <c r="B7" s="21">
        <f>SUM('Queen''s Hall'!C13+CVH!C11+ACE!C14+'Roads &amp; Traffic'!C10+Planning!C6+'F&amp;GP'!C24)</f>
        <v>639196.76</v>
      </c>
      <c r="C7" s="11">
        <f>SUM('Queen''s Hall'!D13+CVH!D11+ACE!D14+'Roads &amp; Traffic'!D10+Planning!D6+'F&amp;GP'!D24)</f>
        <v>465970</v>
      </c>
      <c r="D7" s="11">
        <f>SUM('Queen''s Hall'!E13+CVH!E11+ACE!E14+'Roads &amp; Traffic'!E10+Planning!E6+'F&amp;GP'!E24)</f>
        <v>497804.55</v>
      </c>
      <c r="E7" s="11">
        <f>SUM('Queen''s Hall'!F13+CVH!F11+ACE!F14+'Roads &amp; Traffic'!F10+Planning!F6+'F&amp;GP'!F24)</f>
        <v>427344.26</v>
      </c>
      <c r="G7" s="34">
        <f>SUM('Queen''s Hall'!J13+CVH!J11+ACE!J14+'Roads &amp; Traffic'!H10+Planning!H6+'F&amp;GP'!J24)</f>
        <v>448461.8</v>
      </c>
      <c r="I7" s="11">
        <f>'Roads &amp; Traffic'!H10</f>
        <v>2000</v>
      </c>
      <c r="J7" s="11">
        <f>Planning!H6</f>
        <v>0</v>
      </c>
      <c r="K7" s="11">
        <f>'F&amp;GP'!J24</f>
        <v>322961.8</v>
      </c>
      <c r="L7" s="11">
        <f>ACE!J14</f>
        <v>63500</v>
      </c>
      <c r="M7" s="11">
        <f>'Queen''s Hall'!J13</f>
        <v>37000</v>
      </c>
      <c r="N7" s="30">
        <f>CVH!J11</f>
        <v>23000</v>
      </c>
    </row>
    <row r="8" spans="1:16" s="11" customFormat="1" x14ac:dyDescent="0.25">
      <c r="B8" s="21"/>
      <c r="G8" s="34"/>
      <c r="N8" s="30"/>
    </row>
    <row r="9" spans="1:16" s="11" customFormat="1" x14ac:dyDescent="0.25">
      <c r="A9" s="11" t="s">
        <v>19</v>
      </c>
      <c r="B9" s="21">
        <f>SUM('Queen''s Hall'!C37+CVH!C34+ACE!C61+Planning!C12+'Roads &amp; Traffic'!C19+'F&amp;GP'!C60)</f>
        <v>547457.31000000006</v>
      </c>
      <c r="C9" s="11">
        <f>SUM('Queen''s Hall'!D37+CVH!D34+ACE!D61+Planning!D12+'Roads &amp; Traffic'!D19+'F&amp;GP'!D60)</f>
        <v>468034.22</v>
      </c>
      <c r="D9" s="11">
        <f>SUM('Queen''s Hall'!E37+CVH!E34+ACE!E61+Planning!E12+'Roads &amp; Traffic'!E19+'F&amp;GP'!E60)</f>
        <v>512668.77</v>
      </c>
      <c r="E9" s="11">
        <f>SUM('Queen''s Hall'!F37+CVH!F34+ACE!F61+Planning!F12+'Roads &amp; Traffic'!F19+'F&amp;GP'!F60)</f>
        <v>309044.48000000004</v>
      </c>
      <c r="G9" s="34">
        <f>SUM('Queen''s Hall'!J37+CVH!J34+ACE!J61+Planning!H12+'Roads &amp; Traffic'!H19+'F&amp;GP'!J60)</f>
        <v>507334.22</v>
      </c>
      <c r="I9" s="11">
        <f>'Roads &amp; Traffic'!H19</f>
        <v>9650</v>
      </c>
      <c r="J9" s="11">
        <f>Planning!H12</f>
        <v>10000</v>
      </c>
      <c r="K9" s="11">
        <f>'F&amp;GP'!J60</f>
        <v>249679.22</v>
      </c>
      <c r="L9" s="11">
        <f>ACE!J61</f>
        <v>114155</v>
      </c>
      <c r="M9" s="11">
        <f>'Queen''s Hall'!J37</f>
        <v>91450</v>
      </c>
      <c r="N9" s="30">
        <f>CVH!J34</f>
        <v>32400</v>
      </c>
    </row>
    <row r="10" spans="1:16" s="11" customFormat="1" x14ac:dyDescent="0.25">
      <c r="B10" s="21"/>
      <c r="G10" s="34"/>
      <c r="N10" s="30"/>
    </row>
    <row r="11" spans="1:16" s="11" customFormat="1" ht="15.75" thickBot="1" x14ac:dyDescent="0.3">
      <c r="A11" s="12" t="s">
        <v>149</v>
      </c>
      <c r="B11" s="22">
        <f>SUM(B7-B9)</f>
        <v>91739.449999999953</v>
      </c>
      <c r="C11" s="12">
        <f>SUM(C7-C9)</f>
        <v>-2064.2199999999721</v>
      </c>
      <c r="D11" s="12">
        <f t="shared" ref="D11:N11" si="0">SUM(D7-D9)</f>
        <v>-14864.22000000003</v>
      </c>
      <c r="E11" s="12">
        <f t="shared" si="0"/>
        <v>118299.77999999997</v>
      </c>
      <c r="F11" s="12"/>
      <c r="G11" s="40">
        <f>SUM(G7-G9)</f>
        <v>-58872.419999999984</v>
      </c>
      <c r="H11" s="31"/>
      <c r="I11" s="32">
        <f t="shared" si="0"/>
        <v>-7650</v>
      </c>
      <c r="J11" s="32">
        <f t="shared" si="0"/>
        <v>-10000</v>
      </c>
      <c r="K11" s="32">
        <f t="shared" si="0"/>
        <v>73282.579999999987</v>
      </c>
      <c r="L11" s="32">
        <f t="shared" si="0"/>
        <v>-50655</v>
      </c>
      <c r="M11" s="32">
        <f t="shared" si="0"/>
        <v>-54450</v>
      </c>
      <c r="N11" s="33">
        <f t="shared" si="0"/>
        <v>-9400</v>
      </c>
    </row>
    <row r="12" spans="1:16" s="11" customFormat="1" x14ac:dyDescent="0.25">
      <c r="B12" s="21"/>
    </row>
    <row r="14" spans="1:16" x14ac:dyDescent="0.25">
      <c r="A14" s="41" t="s">
        <v>197</v>
      </c>
      <c r="B14"/>
      <c r="G14" s="64"/>
      <c r="H14" s="41"/>
      <c r="I14" s="41"/>
      <c r="J14" s="41"/>
      <c r="K14" s="41"/>
    </row>
    <row r="15" spans="1:16" x14ac:dyDescent="0.25">
      <c r="A15" s="41"/>
      <c r="G15" s="67"/>
      <c r="I15" s="35"/>
    </row>
    <row r="16" spans="1:16" x14ac:dyDescent="0.25">
      <c r="A16" s="11"/>
      <c r="B16" s="1"/>
      <c r="C16" s="1"/>
      <c r="G16" s="35"/>
      <c r="I16" s="35"/>
    </row>
    <row r="17" spans="1:9" x14ac:dyDescent="0.25">
      <c r="A17" t="s">
        <v>322</v>
      </c>
      <c r="B17" s="1"/>
      <c r="C17" s="67">
        <v>0.03</v>
      </c>
      <c r="I17" s="35"/>
    </row>
    <row r="18" spans="1:9" x14ac:dyDescent="0.25">
      <c r="A18" s="11"/>
      <c r="B18" s="1"/>
      <c r="C18" s="1"/>
      <c r="E18" s="37"/>
      <c r="G18" s="35"/>
      <c r="I18" s="35"/>
    </row>
    <row r="19" spans="1:9" x14ac:dyDescent="0.25">
      <c r="A19" s="72"/>
      <c r="B19" s="74"/>
      <c r="C19" s="74"/>
      <c r="D19" s="74"/>
      <c r="E19" s="75"/>
      <c r="G19" s="35"/>
      <c r="I19" s="35"/>
    </row>
    <row r="20" spans="1:9" x14ac:dyDescent="0.25">
      <c r="A20" s="71"/>
      <c r="B20" s="76"/>
      <c r="C20" s="74"/>
      <c r="D20" s="74"/>
      <c r="E20" s="78"/>
      <c r="G20" s="35"/>
    </row>
    <row r="21" spans="1:9" x14ac:dyDescent="0.25">
      <c r="A21" s="71"/>
      <c r="B21" s="76"/>
      <c r="C21" s="74"/>
      <c r="D21" s="74"/>
      <c r="E21" s="78"/>
    </row>
    <row r="22" spans="1:9" x14ac:dyDescent="0.25">
      <c r="A22" s="71"/>
      <c r="B22" s="76"/>
      <c r="C22" s="74"/>
      <c r="D22" s="74"/>
      <c r="E22" s="78"/>
      <c r="G22" s="35"/>
    </row>
    <row r="23" spans="1:9" x14ac:dyDescent="0.25">
      <c r="A23" s="71"/>
      <c r="B23" s="76"/>
      <c r="C23" s="74"/>
      <c r="D23" s="74"/>
      <c r="E23" s="78"/>
      <c r="G23" s="35"/>
    </row>
    <row r="24" spans="1:9" x14ac:dyDescent="0.25">
      <c r="A24" s="71"/>
      <c r="B24" s="76"/>
      <c r="C24" s="74"/>
      <c r="D24" s="74"/>
      <c r="E24" s="78"/>
      <c r="G24" s="36"/>
    </row>
    <row r="25" spans="1:9" x14ac:dyDescent="0.25">
      <c r="A25" s="71"/>
      <c r="B25" s="76"/>
      <c r="C25" s="74"/>
      <c r="D25" s="74"/>
      <c r="E25" s="78"/>
    </row>
    <row r="26" spans="1:9" x14ac:dyDescent="0.25">
      <c r="A26" s="71"/>
      <c r="B26" s="76"/>
      <c r="C26" s="74"/>
      <c r="D26" s="74"/>
      <c r="E26" s="79"/>
      <c r="F26" s="80"/>
      <c r="G26" s="80"/>
    </row>
    <row r="27" spans="1:9" x14ac:dyDescent="0.25">
      <c r="A27" s="63"/>
      <c r="B27" s="62"/>
    </row>
    <row r="28" spans="1:9" x14ac:dyDescent="0.25">
      <c r="A28" s="72"/>
      <c r="B28"/>
    </row>
    <row r="29" spans="1:9" x14ac:dyDescent="0.25">
      <c r="A29" s="71"/>
      <c r="B29" s="77"/>
      <c r="C29" s="1"/>
    </row>
    <row r="30" spans="1:9" x14ac:dyDescent="0.25">
      <c r="A30" s="71"/>
      <c r="B30" s="77"/>
      <c r="C30" s="73"/>
    </row>
    <row r="31" spans="1:9" x14ac:dyDescent="0.25">
      <c r="A31" s="11"/>
      <c r="B31" s="61"/>
      <c r="C31" s="1"/>
    </row>
    <row r="32" spans="1:9" x14ac:dyDescent="0.25">
      <c r="A32" s="11"/>
      <c r="B32" s="61"/>
      <c r="C32" s="1"/>
    </row>
    <row r="33" spans="1:3" x14ac:dyDescent="0.25">
      <c r="A33" s="11"/>
      <c r="B33" s="61"/>
      <c r="C33" s="1"/>
    </row>
    <row r="34" spans="1:3" x14ac:dyDescent="0.25">
      <c r="A34" s="11"/>
      <c r="B34" s="1"/>
      <c r="C34" s="1"/>
    </row>
    <row r="35" spans="1:3" x14ac:dyDescent="0.25">
      <c r="A35" s="11"/>
      <c r="B35" s="61"/>
      <c r="C35" s="1"/>
    </row>
    <row r="36" spans="1:3" x14ac:dyDescent="0.25">
      <c r="A36" s="11"/>
      <c r="B36" s="61"/>
      <c r="C36" s="1"/>
    </row>
    <row r="37" spans="1:3" x14ac:dyDescent="0.25">
      <c r="A37" s="63"/>
      <c r="B37" s="62"/>
    </row>
    <row r="38" spans="1:3" x14ac:dyDescent="0.25">
      <c r="A38" s="64"/>
    </row>
    <row r="39" spans="1:3" x14ac:dyDescent="0.25">
      <c r="A39" s="11"/>
      <c r="B39" s="1"/>
      <c r="C39" s="1"/>
    </row>
    <row r="40" spans="1:3" x14ac:dyDescent="0.25">
      <c r="A40" s="11"/>
      <c r="B40" s="1"/>
      <c r="C40" s="1"/>
    </row>
    <row r="41" spans="1:3" x14ac:dyDescent="0.25">
      <c r="A41" s="11"/>
      <c r="B41" s="1"/>
      <c r="C41" s="1"/>
    </row>
    <row r="42" spans="1:3" x14ac:dyDescent="0.25">
      <c r="A42" s="63"/>
      <c r="B42" s="62"/>
    </row>
    <row r="43" spans="1:3" x14ac:dyDescent="0.25">
      <c r="A43" s="64"/>
    </row>
    <row r="44" spans="1:3" x14ac:dyDescent="0.25">
      <c r="A44" s="11"/>
      <c r="B44" s="1"/>
      <c r="C44" s="1"/>
    </row>
    <row r="45" spans="1:3" x14ac:dyDescent="0.25">
      <c r="A45" s="11"/>
      <c r="B45" s="1"/>
      <c r="C45" s="1"/>
    </row>
    <row r="46" spans="1:3" x14ac:dyDescent="0.25">
      <c r="A46" s="63"/>
      <c r="B46" s="62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4A7-88AF-404A-BBDA-CF16AFE0BACE}">
  <dimension ref="A2:M37"/>
  <sheetViews>
    <sheetView zoomScale="130" zoomScaleNormal="130" workbookViewId="0">
      <pane xSplit="2" ySplit="3" topLeftCell="C4" activePane="bottomRight" state="frozen"/>
      <selection activeCell="M21" sqref="M21"/>
      <selection pane="topRight" activeCell="M21" sqref="M21"/>
      <selection pane="bottomLeft" activeCell="M21" sqref="M21"/>
      <selection pane="bottomRight" activeCell="H16" sqref="H16"/>
    </sheetView>
  </sheetViews>
  <sheetFormatPr defaultColWidth="25.42578125" defaultRowHeight="12" x14ac:dyDescent="0.2"/>
  <cols>
    <col min="1" max="1" width="11.71093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8" width="15.140625" style="1" customWidth="1"/>
    <col min="9" max="9" width="51.140625" style="1" customWidth="1"/>
    <col min="10" max="16384" width="25.42578125" style="1"/>
  </cols>
  <sheetData>
    <row r="2" spans="1:9" x14ac:dyDescent="0.2">
      <c r="C2" s="15" t="s">
        <v>5</v>
      </c>
      <c r="D2" s="2" t="s">
        <v>199</v>
      </c>
      <c r="E2" s="2" t="s">
        <v>212</v>
      </c>
      <c r="F2" s="2" t="s">
        <v>6</v>
      </c>
      <c r="G2" s="2" t="s">
        <v>7</v>
      </c>
      <c r="H2" s="92" t="s">
        <v>251</v>
      </c>
      <c r="I2" s="2" t="s">
        <v>257</v>
      </c>
    </row>
    <row r="3" spans="1:9" x14ac:dyDescent="0.2">
      <c r="C3" s="15" t="s">
        <v>8</v>
      </c>
      <c r="D3" s="2" t="s">
        <v>9</v>
      </c>
      <c r="E3" s="2" t="s">
        <v>9</v>
      </c>
      <c r="F3" s="2"/>
      <c r="G3" s="2"/>
      <c r="H3" s="92" t="s">
        <v>9</v>
      </c>
      <c r="I3" s="2"/>
    </row>
    <row r="4" spans="1:9" x14ac:dyDescent="0.2">
      <c r="A4" s="2" t="s">
        <v>0</v>
      </c>
      <c r="H4" s="93"/>
    </row>
    <row r="5" spans="1:9" x14ac:dyDescent="0.2">
      <c r="A5" s="1" t="s">
        <v>1</v>
      </c>
      <c r="H5" s="93"/>
    </row>
    <row r="6" spans="1:9" x14ac:dyDescent="0.2">
      <c r="A6" s="1">
        <v>7001</v>
      </c>
      <c r="B6" s="1" t="s">
        <v>11</v>
      </c>
      <c r="C6" s="50">
        <v>1579.19</v>
      </c>
      <c r="D6" s="3">
        <v>2000</v>
      </c>
      <c r="E6" s="3">
        <v>2000</v>
      </c>
      <c r="F6" s="3">
        <v>713.38</v>
      </c>
      <c r="G6" s="68">
        <f>SUM(F6-E6)</f>
        <v>-1286.6199999999999</v>
      </c>
      <c r="H6" s="94">
        <v>2000</v>
      </c>
    </row>
    <row r="7" spans="1:9" x14ac:dyDescent="0.2">
      <c r="A7" s="1">
        <v>7002</v>
      </c>
      <c r="B7" s="1" t="s">
        <v>12</v>
      </c>
      <c r="C7" s="50">
        <v>0</v>
      </c>
      <c r="D7" s="3">
        <v>0</v>
      </c>
      <c r="E7" s="3">
        <v>0</v>
      </c>
      <c r="F7" s="3">
        <v>0</v>
      </c>
      <c r="G7" s="3">
        <f t="shared" ref="G7:G9" si="0">SUM(F7-E7)</f>
        <v>0</v>
      </c>
      <c r="H7" s="94">
        <v>0</v>
      </c>
    </row>
    <row r="8" spans="1:9" x14ac:dyDescent="0.2">
      <c r="A8" s="1">
        <v>7005</v>
      </c>
      <c r="B8" s="1" t="s">
        <v>13</v>
      </c>
      <c r="C8" s="50">
        <v>0</v>
      </c>
      <c r="D8" s="3">
        <v>0</v>
      </c>
      <c r="E8" s="3">
        <v>0</v>
      </c>
      <c r="F8" s="3">
        <v>0</v>
      </c>
      <c r="G8" s="3">
        <f t="shared" si="0"/>
        <v>0</v>
      </c>
      <c r="H8" s="94">
        <v>0</v>
      </c>
    </row>
    <row r="9" spans="1:9" x14ac:dyDescent="0.2">
      <c r="A9" s="1">
        <v>7010</v>
      </c>
      <c r="B9" s="1" t="s">
        <v>16</v>
      </c>
      <c r="C9" s="51">
        <v>0</v>
      </c>
      <c r="D9" s="3">
        <v>0</v>
      </c>
      <c r="E9" s="3">
        <v>0</v>
      </c>
      <c r="F9" s="3">
        <v>0</v>
      </c>
      <c r="G9" s="65">
        <f t="shared" si="0"/>
        <v>0</v>
      </c>
      <c r="H9" s="94">
        <v>0</v>
      </c>
    </row>
    <row r="10" spans="1:9" x14ac:dyDescent="0.2">
      <c r="A10" s="4" t="s">
        <v>14</v>
      </c>
      <c r="B10" s="4"/>
      <c r="C10" s="52">
        <v>1579.19</v>
      </c>
      <c r="D10" s="5">
        <f>SUM(D6:D9)</f>
        <v>2000</v>
      </c>
      <c r="E10" s="5">
        <f>SUM(E6:E9)</f>
        <v>2000</v>
      </c>
      <c r="F10" s="5">
        <f>SUM(F6:F9)</f>
        <v>713.38</v>
      </c>
      <c r="G10" s="81">
        <f>SUM(G6:G9)</f>
        <v>-1286.6199999999999</v>
      </c>
      <c r="H10" s="95">
        <f>SUM(H6:H9)</f>
        <v>2000</v>
      </c>
      <c r="I10" s="3"/>
    </row>
    <row r="11" spans="1:9" x14ac:dyDescent="0.2">
      <c r="C11" s="50"/>
      <c r="D11" s="3"/>
      <c r="E11" s="3"/>
      <c r="F11" s="3"/>
      <c r="G11" s="3"/>
      <c r="H11" s="94"/>
      <c r="I11" s="3"/>
    </row>
    <row r="12" spans="1:9" x14ac:dyDescent="0.2">
      <c r="A12" s="1" t="s">
        <v>2</v>
      </c>
      <c r="C12" s="50"/>
      <c r="H12" s="93"/>
    </row>
    <row r="13" spans="1:9" x14ac:dyDescent="0.2">
      <c r="A13" s="1">
        <v>701</v>
      </c>
      <c r="B13" s="1" t="s">
        <v>15</v>
      </c>
      <c r="C13" s="50">
        <v>6141.51</v>
      </c>
      <c r="D13" s="3">
        <v>6500</v>
      </c>
      <c r="E13" s="3">
        <v>6500</v>
      </c>
      <c r="F13" s="3">
        <v>5746.99</v>
      </c>
      <c r="G13" s="3">
        <f>SUM(E13-F13)</f>
        <v>753.01000000000022</v>
      </c>
      <c r="H13" s="94">
        <v>6500</v>
      </c>
    </row>
    <row r="14" spans="1:9" x14ac:dyDescent="0.2">
      <c r="A14" s="1">
        <v>702</v>
      </c>
      <c r="B14" s="1" t="s">
        <v>11</v>
      </c>
      <c r="C14" s="50">
        <v>902.78</v>
      </c>
      <c r="D14" s="3">
        <v>2000</v>
      </c>
      <c r="E14" s="3">
        <v>2000</v>
      </c>
      <c r="F14" s="3">
        <v>1250.01</v>
      </c>
      <c r="G14" s="3">
        <f t="shared" ref="G14:G18" si="1">SUM(E14-F14)</f>
        <v>749.99</v>
      </c>
      <c r="H14" s="94">
        <v>2000</v>
      </c>
    </row>
    <row r="15" spans="1:9" x14ac:dyDescent="0.2">
      <c r="A15" s="1">
        <v>703</v>
      </c>
      <c r="B15" s="1" t="s">
        <v>16</v>
      </c>
      <c r="C15" s="50">
        <v>0</v>
      </c>
      <c r="D15" s="3">
        <v>1000</v>
      </c>
      <c r="E15" s="3">
        <v>1000</v>
      </c>
      <c r="F15" s="3">
        <v>0</v>
      </c>
      <c r="G15" s="3">
        <f t="shared" si="1"/>
        <v>1000</v>
      </c>
      <c r="H15" s="94">
        <v>1000</v>
      </c>
    </row>
    <row r="16" spans="1:9" ht="12" customHeight="1" x14ac:dyDescent="0.2">
      <c r="A16" s="1">
        <v>705</v>
      </c>
      <c r="B16" s="1" t="s">
        <v>17</v>
      </c>
      <c r="C16" s="50">
        <v>85.5</v>
      </c>
      <c r="D16" s="3">
        <v>0</v>
      </c>
      <c r="E16" s="3">
        <v>0</v>
      </c>
      <c r="F16" s="3">
        <v>0</v>
      </c>
      <c r="G16" s="3">
        <f t="shared" si="1"/>
        <v>0</v>
      </c>
      <c r="H16" s="94">
        <v>0</v>
      </c>
      <c r="I16" s="39" t="s">
        <v>289</v>
      </c>
    </row>
    <row r="17" spans="1:9" x14ac:dyDescent="0.2">
      <c r="A17" s="1">
        <v>706</v>
      </c>
      <c r="B17" s="1" t="s">
        <v>13</v>
      </c>
      <c r="C17" s="50">
        <v>0</v>
      </c>
      <c r="D17" s="3">
        <v>150</v>
      </c>
      <c r="E17" s="3">
        <v>150</v>
      </c>
      <c r="F17" s="3">
        <v>0</v>
      </c>
      <c r="G17" s="3">
        <f t="shared" si="1"/>
        <v>150</v>
      </c>
      <c r="H17" s="94">
        <v>150</v>
      </c>
    </row>
    <row r="18" spans="1:9" x14ac:dyDescent="0.2">
      <c r="A18" s="1">
        <v>710</v>
      </c>
      <c r="B18" s="1" t="s">
        <v>18</v>
      </c>
      <c r="C18" s="51">
        <v>5.99</v>
      </c>
      <c r="D18" s="3">
        <v>50</v>
      </c>
      <c r="E18" s="3">
        <v>50</v>
      </c>
      <c r="F18" s="3">
        <v>0</v>
      </c>
      <c r="G18" s="3">
        <f t="shared" si="1"/>
        <v>50</v>
      </c>
      <c r="H18" s="94">
        <v>0</v>
      </c>
      <c r="I18" s="1" t="s">
        <v>223</v>
      </c>
    </row>
    <row r="19" spans="1:9" x14ac:dyDescent="0.2">
      <c r="A19" s="4" t="s">
        <v>19</v>
      </c>
      <c r="B19" s="4"/>
      <c r="C19" s="50">
        <v>7135.78</v>
      </c>
      <c r="D19" s="5">
        <f t="shared" ref="D19:H19" si="2">SUM(D13:D18)</f>
        <v>9700</v>
      </c>
      <c r="E19" s="5">
        <f t="shared" si="2"/>
        <v>9700</v>
      </c>
      <c r="F19" s="5">
        <f t="shared" si="2"/>
        <v>6997</v>
      </c>
      <c r="G19" s="5">
        <f t="shared" si="2"/>
        <v>2703</v>
      </c>
      <c r="H19" s="95">
        <f t="shared" si="2"/>
        <v>9650</v>
      </c>
      <c r="I19" s="3"/>
    </row>
    <row r="37" spans="13:13" x14ac:dyDescent="0.2">
      <c r="M37" s="1" t="s">
        <v>270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B0ED-EFD6-4241-BD3D-DE8895FD39C8}">
  <dimension ref="A2:M37"/>
  <sheetViews>
    <sheetView zoomScale="140" zoomScaleNormal="140" workbookViewId="0">
      <selection activeCell="C17" sqref="C17"/>
    </sheetView>
  </sheetViews>
  <sheetFormatPr defaultColWidth="8.85546875" defaultRowHeight="12" x14ac:dyDescent="0.2"/>
  <cols>
    <col min="1" max="1" width="9.28515625" style="1" customWidth="1"/>
    <col min="2" max="2" width="28.28515625" style="1" bestFit="1" customWidth="1"/>
    <col min="3" max="3" width="9.42578125" style="14" bestFit="1" customWidth="1"/>
    <col min="4" max="4" width="10.28515625" style="1" bestFit="1" customWidth="1"/>
    <col min="5" max="5" width="9.85546875" style="1" customWidth="1"/>
    <col min="6" max="7" width="9.85546875" style="1" bestFit="1" customWidth="1"/>
    <col min="8" max="8" width="9.85546875" style="93" bestFit="1" customWidth="1"/>
    <col min="9" max="9" width="56" style="1" customWidth="1"/>
    <col min="10" max="10" width="25.85546875" style="1" customWidth="1"/>
    <col min="11" max="16384" width="8.85546875" style="1"/>
  </cols>
  <sheetData>
    <row r="2" spans="1:10" x14ac:dyDescent="0.2">
      <c r="A2" s="1" t="s">
        <v>3</v>
      </c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92" t="s">
        <v>252</v>
      </c>
      <c r="I2" s="2" t="s">
        <v>257</v>
      </c>
      <c r="J2" s="1" t="s">
        <v>310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92" t="s">
        <v>9</v>
      </c>
      <c r="I3" s="2"/>
    </row>
    <row r="4" spans="1:10" x14ac:dyDescent="0.2">
      <c r="A4" s="1" t="s">
        <v>1</v>
      </c>
      <c r="C4" s="15"/>
      <c r="D4" s="2"/>
      <c r="E4" s="2"/>
      <c r="F4" s="2"/>
      <c r="G4" s="2"/>
      <c r="H4" s="92"/>
      <c r="I4" s="2"/>
    </row>
    <row r="5" spans="1:10" x14ac:dyDescent="0.2">
      <c r="A5" s="1">
        <v>9000</v>
      </c>
      <c r="B5" s="1" t="s">
        <v>10</v>
      </c>
      <c r="C5" s="16">
        <v>0</v>
      </c>
      <c r="D5" s="3">
        <v>0</v>
      </c>
      <c r="E5" s="3">
        <v>0</v>
      </c>
      <c r="F5" s="3">
        <v>0</v>
      </c>
      <c r="G5" s="3">
        <v>0</v>
      </c>
      <c r="H5" s="94">
        <v>0</v>
      </c>
    </row>
    <row r="6" spans="1:10" x14ac:dyDescent="0.2">
      <c r="A6" s="7" t="s">
        <v>14</v>
      </c>
      <c r="B6" s="7"/>
      <c r="C6" s="19">
        <v>0</v>
      </c>
      <c r="D6" s="8">
        <v>0</v>
      </c>
      <c r="E6" s="8">
        <v>0</v>
      </c>
      <c r="F6" s="8">
        <v>0</v>
      </c>
      <c r="G6" s="8">
        <v>0</v>
      </c>
      <c r="H6" s="96">
        <v>0</v>
      </c>
      <c r="I6" s="3"/>
    </row>
    <row r="7" spans="1:10" x14ac:dyDescent="0.2">
      <c r="C7" s="16"/>
      <c r="D7" s="3"/>
      <c r="E7" s="3"/>
      <c r="F7" s="3"/>
      <c r="G7" s="3"/>
      <c r="H7" s="94"/>
      <c r="I7" s="3"/>
    </row>
    <row r="8" spans="1:10" x14ac:dyDescent="0.2">
      <c r="A8" s="1" t="s">
        <v>2</v>
      </c>
    </row>
    <row r="9" spans="1:10" x14ac:dyDescent="0.2">
      <c r="A9" s="1">
        <v>900</v>
      </c>
      <c r="B9" s="1" t="s">
        <v>20</v>
      </c>
    </row>
    <row r="10" spans="1:10" ht="12" customHeight="1" x14ac:dyDescent="0.2">
      <c r="A10" s="104" t="s">
        <v>21</v>
      </c>
      <c r="B10" s="104" t="s">
        <v>22</v>
      </c>
      <c r="C10" s="105">
        <v>2005</v>
      </c>
      <c r="D10" s="106">
        <v>15000</v>
      </c>
      <c r="E10" s="106">
        <v>25000</v>
      </c>
      <c r="F10" s="106">
        <v>1300</v>
      </c>
      <c r="G10" s="106">
        <f>SUM(E10-F10)</f>
        <v>23700</v>
      </c>
      <c r="H10" s="107">
        <v>10000</v>
      </c>
      <c r="I10" s="108" t="s">
        <v>309</v>
      </c>
      <c r="J10" s="1" t="s">
        <v>311</v>
      </c>
    </row>
    <row r="11" spans="1:10" x14ac:dyDescent="0.2">
      <c r="A11" s="1">
        <v>900</v>
      </c>
      <c r="B11" s="1" t="s">
        <v>23</v>
      </c>
      <c r="C11" s="42">
        <f t="shared" ref="C11:E12" si="0">SUM(C10)</f>
        <v>2005</v>
      </c>
      <c r="D11" s="3">
        <f t="shared" si="0"/>
        <v>15000</v>
      </c>
      <c r="E11" s="3">
        <f t="shared" si="0"/>
        <v>25000</v>
      </c>
      <c r="F11" s="3">
        <v>0</v>
      </c>
      <c r="G11" s="3">
        <f t="shared" ref="G11:H11" si="1">SUM(G10)</f>
        <v>23700</v>
      </c>
      <c r="H11" s="94">
        <f t="shared" si="1"/>
        <v>10000</v>
      </c>
    </row>
    <row r="12" spans="1:10" x14ac:dyDescent="0.2">
      <c r="A12" s="4" t="s">
        <v>19</v>
      </c>
      <c r="B12" s="4"/>
      <c r="C12" s="18">
        <f t="shared" si="0"/>
        <v>2005</v>
      </c>
      <c r="D12" s="5">
        <f t="shared" si="0"/>
        <v>15000</v>
      </c>
      <c r="E12" s="5">
        <f t="shared" si="0"/>
        <v>25000</v>
      </c>
      <c r="F12" s="5">
        <f t="shared" ref="F12:H12" si="2">SUM(F11)</f>
        <v>0</v>
      </c>
      <c r="G12" s="5">
        <f t="shared" si="2"/>
        <v>23700</v>
      </c>
      <c r="H12" s="95">
        <f t="shared" si="2"/>
        <v>10000</v>
      </c>
      <c r="I12" s="3"/>
    </row>
    <row r="37" spans="13:13" x14ac:dyDescent="0.2">
      <c r="M37" s="1" t="s">
        <v>270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5000-AB95-4A98-A782-3B0A09BBE0B2}">
  <dimension ref="A2:L60"/>
  <sheetViews>
    <sheetView zoomScale="130" zoomScaleNormal="130" workbookViewId="0">
      <pane ySplit="3" topLeftCell="A28" activePane="bottomLeft" state="frozen"/>
      <selection activeCell="M21" sqref="M21"/>
      <selection pane="bottomLeft" activeCell="J6" sqref="J6"/>
    </sheetView>
  </sheetViews>
  <sheetFormatPr defaultColWidth="8.85546875" defaultRowHeight="12" x14ac:dyDescent="0.2"/>
  <cols>
    <col min="1" max="1" width="4.7109375" style="1" customWidth="1"/>
    <col min="2" max="2" width="24.28515625" style="1" customWidth="1"/>
    <col min="3" max="3" width="11.42578125" style="14" customWidth="1"/>
    <col min="4" max="4" width="12.140625" style="1" bestFit="1" customWidth="1"/>
    <col min="5" max="5" width="11" style="1" customWidth="1"/>
    <col min="6" max="6" width="11" style="1" bestFit="1" customWidth="1"/>
    <col min="7" max="7" width="10.42578125" style="1" bestFit="1" customWidth="1"/>
    <col min="8" max="8" width="9.85546875" style="1" hidden="1" customWidth="1"/>
    <col min="9" max="9" width="10.85546875" style="1" hidden="1" customWidth="1"/>
    <col min="10" max="10" width="10.85546875" style="93" bestFit="1" customWidth="1"/>
    <col min="11" max="11" width="10.85546875" style="1" hidden="1" customWidth="1"/>
    <col min="12" max="12" width="129.28515625" style="39" customWidth="1"/>
    <col min="13" max="13" width="9.7109375" style="1" bestFit="1" customWidth="1"/>
    <col min="14" max="16384" width="8.85546875" style="1"/>
  </cols>
  <sheetData>
    <row r="2" spans="1:12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247</v>
      </c>
      <c r="I2" s="2" t="s">
        <v>248</v>
      </c>
      <c r="J2" s="92" t="s">
        <v>252</v>
      </c>
      <c r="K2" s="2"/>
      <c r="L2" s="43" t="s">
        <v>257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2" t="s">
        <v>9</v>
      </c>
      <c r="K3" s="2"/>
      <c r="L3" s="43"/>
    </row>
    <row r="4" spans="1:12" x14ac:dyDescent="0.2">
      <c r="A4" s="2" t="s">
        <v>4</v>
      </c>
    </row>
    <row r="6" spans="1:12" x14ac:dyDescent="0.2">
      <c r="A6" s="1" t="s">
        <v>1</v>
      </c>
      <c r="J6" s="97">
        <f>Summary!C17</f>
        <v>0.03</v>
      </c>
      <c r="L6" s="39" t="s">
        <v>243</v>
      </c>
    </row>
    <row r="7" spans="1:12" x14ac:dyDescent="0.2">
      <c r="A7" s="1">
        <v>1000</v>
      </c>
      <c r="B7" s="1" t="s">
        <v>10</v>
      </c>
      <c r="C7" s="16">
        <v>276980</v>
      </c>
      <c r="D7" s="3">
        <v>288060</v>
      </c>
      <c r="E7" s="3">
        <v>288060</v>
      </c>
      <c r="F7" s="3">
        <v>288060</v>
      </c>
      <c r="G7" s="3">
        <f t="shared" ref="G7:G23" si="0">SUM(F7-E7)</f>
        <v>0</v>
      </c>
      <c r="H7" s="3"/>
      <c r="I7" s="3"/>
      <c r="J7" s="94">
        <f>E7+(E7*J6)</f>
        <v>296701.8</v>
      </c>
      <c r="K7" s="3">
        <f>Summary!G11*-1</f>
        <v>58872.419999999984</v>
      </c>
      <c r="L7" s="66"/>
    </row>
    <row r="8" spans="1:12" x14ac:dyDescent="0.2">
      <c r="A8" s="1">
        <v>1001</v>
      </c>
      <c r="B8" s="1" t="s">
        <v>24</v>
      </c>
      <c r="C8" s="16">
        <v>1373.85</v>
      </c>
      <c r="D8" s="3">
        <v>900</v>
      </c>
      <c r="E8" s="3">
        <v>900</v>
      </c>
      <c r="F8" s="3">
        <v>0</v>
      </c>
      <c r="G8" s="3">
        <f t="shared" si="0"/>
        <v>-900</v>
      </c>
      <c r="H8" s="3"/>
      <c r="I8" s="3"/>
      <c r="J8" s="94">
        <v>900</v>
      </c>
      <c r="K8" s="3"/>
      <c r="L8" s="39" t="s">
        <v>211</v>
      </c>
    </row>
    <row r="9" spans="1:12" x14ac:dyDescent="0.2">
      <c r="A9" s="1">
        <v>1002</v>
      </c>
      <c r="B9" s="1" t="s">
        <v>195</v>
      </c>
      <c r="C9" s="16">
        <v>1458.59</v>
      </c>
      <c r="D9" s="3">
        <v>2000</v>
      </c>
      <c r="E9" s="3">
        <v>2000</v>
      </c>
      <c r="F9" s="3">
        <v>312.87</v>
      </c>
      <c r="G9" s="3">
        <f t="shared" si="0"/>
        <v>-1687.13</v>
      </c>
      <c r="H9" s="3"/>
      <c r="I9" s="3"/>
      <c r="J9" s="94">
        <v>2000</v>
      </c>
      <c r="K9" s="3"/>
      <c r="L9" s="39" t="s">
        <v>225</v>
      </c>
    </row>
    <row r="10" spans="1:12" x14ac:dyDescent="0.2">
      <c r="A10" s="1">
        <v>1003</v>
      </c>
      <c r="B10" s="1" t="s">
        <v>25</v>
      </c>
      <c r="C10" s="16">
        <v>45550.06</v>
      </c>
      <c r="D10" s="3">
        <v>15000</v>
      </c>
      <c r="E10" s="3">
        <v>15000</v>
      </c>
      <c r="F10" s="3">
        <v>10943.99</v>
      </c>
      <c r="G10" s="3">
        <f t="shared" si="0"/>
        <v>-4056.01</v>
      </c>
      <c r="H10" s="3"/>
      <c r="I10" s="3"/>
      <c r="J10" s="94">
        <v>15000</v>
      </c>
      <c r="K10" s="3"/>
      <c r="L10" s="39" t="s">
        <v>246</v>
      </c>
    </row>
    <row r="11" spans="1:12" x14ac:dyDescent="0.2">
      <c r="A11" s="1">
        <v>1004</v>
      </c>
      <c r="B11" s="1" t="s">
        <v>183</v>
      </c>
      <c r="C11" s="16">
        <v>7278.45</v>
      </c>
      <c r="D11" s="3">
        <v>7000</v>
      </c>
      <c r="E11" s="3">
        <v>7000</v>
      </c>
      <c r="F11" s="3">
        <v>3795.93</v>
      </c>
      <c r="G11" s="3">
        <f t="shared" si="0"/>
        <v>-3204.07</v>
      </c>
      <c r="H11" s="3"/>
      <c r="I11" s="3"/>
      <c r="J11" s="94">
        <v>7000</v>
      </c>
      <c r="K11" s="3"/>
      <c r="L11" s="39" t="s">
        <v>226</v>
      </c>
    </row>
    <row r="12" spans="1:12" x14ac:dyDescent="0.2">
      <c r="A12" s="83"/>
      <c r="B12" s="83" t="s">
        <v>286</v>
      </c>
      <c r="C12" s="84"/>
      <c r="D12" s="85"/>
      <c r="E12" s="85">
        <v>25274.55</v>
      </c>
      <c r="F12" s="85">
        <v>25274.55</v>
      </c>
      <c r="G12" s="85">
        <f t="shared" si="0"/>
        <v>0</v>
      </c>
      <c r="H12" s="85"/>
      <c r="I12" s="85"/>
      <c r="J12" s="98"/>
      <c r="K12" s="85"/>
      <c r="L12" s="87" t="s">
        <v>290</v>
      </c>
    </row>
    <row r="13" spans="1:12" x14ac:dyDescent="0.2">
      <c r="A13" s="1">
        <v>1005</v>
      </c>
      <c r="B13" s="1" t="s">
        <v>26</v>
      </c>
      <c r="C13" s="16">
        <v>228.83</v>
      </c>
      <c r="D13" s="3">
        <v>600</v>
      </c>
      <c r="E13" s="3">
        <v>600</v>
      </c>
      <c r="F13" s="3">
        <v>104.37</v>
      </c>
      <c r="G13" s="3">
        <f t="shared" si="0"/>
        <v>-495.63</v>
      </c>
      <c r="H13" s="3"/>
      <c r="I13" s="3"/>
      <c r="J13" s="94">
        <v>600</v>
      </c>
      <c r="K13" s="3"/>
    </row>
    <row r="14" spans="1:12" x14ac:dyDescent="0.2">
      <c r="A14" s="1">
        <v>1006</v>
      </c>
      <c r="B14" s="1" t="s">
        <v>27</v>
      </c>
      <c r="C14" s="16">
        <v>0</v>
      </c>
      <c r="D14" s="3">
        <v>10</v>
      </c>
      <c r="E14" s="3">
        <v>10</v>
      </c>
      <c r="F14" s="3">
        <v>0</v>
      </c>
      <c r="G14" s="3">
        <f t="shared" si="0"/>
        <v>-10</v>
      </c>
      <c r="H14" s="3"/>
      <c r="I14" s="3"/>
      <c r="J14" s="94">
        <v>10</v>
      </c>
      <c r="K14" s="3"/>
    </row>
    <row r="15" spans="1:12" x14ac:dyDescent="0.2">
      <c r="A15" s="1">
        <v>1007</v>
      </c>
      <c r="B15" s="1" t="s">
        <v>244</v>
      </c>
      <c r="C15" s="16">
        <v>4615.2</v>
      </c>
      <c r="D15" s="3">
        <v>0</v>
      </c>
      <c r="E15" s="3">
        <v>0</v>
      </c>
      <c r="F15" s="3">
        <v>0</v>
      </c>
      <c r="G15" s="3">
        <f t="shared" si="0"/>
        <v>0</v>
      </c>
      <c r="H15" s="3"/>
      <c r="I15" s="3"/>
      <c r="J15" s="94">
        <v>0</v>
      </c>
      <c r="K15" s="3"/>
    </row>
    <row r="16" spans="1:12" x14ac:dyDescent="0.2">
      <c r="A16" s="1">
        <v>1009</v>
      </c>
      <c r="B16" s="1" t="s">
        <v>29</v>
      </c>
      <c r="C16" s="16">
        <v>0</v>
      </c>
      <c r="D16" s="3">
        <v>0</v>
      </c>
      <c r="E16" s="3">
        <v>0</v>
      </c>
      <c r="F16" s="3">
        <v>0</v>
      </c>
      <c r="G16" s="3">
        <f t="shared" si="0"/>
        <v>0</v>
      </c>
      <c r="H16" s="3"/>
      <c r="I16" s="3"/>
      <c r="J16" s="94">
        <v>0</v>
      </c>
      <c r="K16" s="3"/>
      <c r="L16" s="39" t="s">
        <v>227</v>
      </c>
    </row>
    <row r="17" spans="1:12" x14ac:dyDescent="0.2">
      <c r="A17" s="1">
        <v>1014</v>
      </c>
      <c r="B17" s="1" t="s">
        <v>131</v>
      </c>
      <c r="C17" s="16">
        <v>300</v>
      </c>
      <c r="D17" s="3">
        <v>500</v>
      </c>
      <c r="E17" s="3">
        <v>500</v>
      </c>
      <c r="F17" s="3">
        <v>980</v>
      </c>
      <c r="G17" s="3">
        <f t="shared" si="0"/>
        <v>480</v>
      </c>
      <c r="H17" s="3"/>
      <c r="I17" s="3"/>
      <c r="J17" s="94">
        <v>500</v>
      </c>
      <c r="K17" s="3"/>
      <c r="L17" s="39" t="s">
        <v>293</v>
      </c>
    </row>
    <row r="18" spans="1:12" x14ac:dyDescent="0.2">
      <c r="A18" s="1">
        <v>1015</v>
      </c>
      <c r="B18" s="1" t="s">
        <v>31</v>
      </c>
      <c r="C18" s="16">
        <v>168.7</v>
      </c>
      <c r="D18" s="3">
        <v>0</v>
      </c>
      <c r="E18" s="3">
        <v>0</v>
      </c>
      <c r="F18" s="3">
        <v>0</v>
      </c>
      <c r="G18" s="3">
        <f t="shared" si="0"/>
        <v>0</v>
      </c>
      <c r="H18" s="3"/>
      <c r="I18" s="3"/>
      <c r="J18" s="94">
        <v>0</v>
      </c>
      <c r="K18" s="3"/>
    </row>
    <row r="19" spans="1:12" x14ac:dyDescent="0.2">
      <c r="A19" s="1">
        <v>1016</v>
      </c>
      <c r="B19" s="1" t="s">
        <v>182</v>
      </c>
      <c r="C19" s="16">
        <v>41.67</v>
      </c>
      <c r="D19" s="3">
        <v>50</v>
      </c>
      <c r="E19" s="3">
        <v>50</v>
      </c>
      <c r="F19" s="3">
        <v>8.33</v>
      </c>
      <c r="G19" s="3">
        <f t="shared" si="0"/>
        <v>-41.67</v>
      </c>
      <c r="H19" s="3"/>
      <c r="I19" s="3"/>
      <c r="J19" s="94">
        <v>50</v>
      </c>
      <c r="K19" s="3"/>
    </row>
    <row r="20" spans="1:12" x14ac:dyDescent="0.2">
      <c r="A20" s="1">
        <v>1017</v>
      </c>
      <c r="B20" s="1" t="s">
        <v>194</v>
      </c>
      <c r="C20" s="16">
        <v>395.55</v>
      </c>
      <c r="D20" s="3">
        <v>1200</v>
      </c>
      <c r="E20" s="3">
        <v>1200</v>
      </c>
      <c r="F20" s="3">
        <v>0</v>
      </c>
      <c r="G20" s="3">
        <f t="shared" si="0"/>
        <v>-1200</v>
      </c>
      <c r="H20" s="3"/>
      <c r="I20" s="3"/>
      <c r="J20" s="94">
        <v>0</v>
      </c>
      <c r="K20" s="3"/>
    </row>
    <row r="21" spans="1:12" x14ac:dyDescent="0.2">
      <c r="A21" s="1">
        <v>1018</v>
      </c>
      <c r="B21" s="1" t="s">
        <v>241</v>
      </c>
      <c r="C21" s="16">
        <v>50</v>
      </c>
      <c r="D21" s="3">
        <v>200</v>
      </c>
      <c r="E21" s="3">
        <v>200</v>
      </c>
      <c r="F21" s="3">
        <v>0</v>
      </c>
      <c r="G21" s="3">
        <f t="shared" si="0"/>
        <v>-200</v>
      </c>
      <c r="H21" s="3"/>
      <c r="I21" s="3"/>
      <c r="J21" s="94">
        <v>200</v>
      </c>
      <c r="K21" s="3"/>
    </row>
    <row r="22" spans="1:12" x14ac:dyDescent="0.2">
      <c r="A22" s="1">
        <v>1020</v>
      </c>
      <c r="B22" s="1" t="s">
        <v>228</v>
      </c>
      <c r="C22" s="16">
        <v>0</v>
      </c>
      <c r="D22" s="3">
        <v>0</v>
      </c>
      <c r="E22" s="3">
        <v>0</v>
      </c>
      <c r="F22" s="3">
        <v>0</v>
      </c>
      <c r="G22" s="3">
        <f t="shared" si="0"/>
        <v>0</v>
      </c>
      <c r="H22" s="3"/>
      <c r="I22" s="3"/>
      <c r="J22" s="94">
        <v>0</v>
      </c>
      <c r="K22" s="3"/>
    </row>
    <row r="23" spans="1:12" x14ac:dyDescent="0.2">
      <c r="A23" s="1">
        <v>1021</v>
      </c>
      <c r="B23" s="1" t="s">
        <v>217</v>
      </c>
      <c r="C23" s="16">
        <v>0</v>
      </c>
      <c r="D23" s="3">
        <v>0</v>
      </c>
      <c r="E23" s="3">
        <v>0</v>
      </c>
      <c r="F23" s="3">
        <v>0</v>
      </c>
      <c r="G23" s="3">
        <f t="shared" si="0"/>
        <v>0</v>
      </c>
      <c r="H23" s="3"/>
      <c r="I23" s="3"/>
      <c r="J23" s="94">
        <v>0</v>
      </c>
      <c r="K23" s="3"/>
      <c r="L23" s="39" t="s">
        <v>229</v>
      </c>
    </row>
    <row r="24" spans="1:12" x14ac:dyDescent="0.2">
      <c r="A24" s="4" t="s">
        <v>14</v>
      </c>
      <c r="B24" s="4"/>
      <c r="C24" s="17">
        <f t="shared" ref="C24:J24" si="1">SUM(C7:C23)</f>
        <v>338440.9</v>
      </c>
      <c r="D24" s="5">
        <f t="shared" si="1"/>
        <v>315520</v>
      </c>
      <c r="E24" s="5">
        <f t="shared" si="1"/>
        <v>340794.55</v>
      </c>
      <c r="F24" s="5">
        <f>SUM(F7:F23)</f>
        <v>329480.03999999998</v>
      </c>
      <c r="G24" s="5">
        <f t="shared" si="1"/>
        <v>-11314.51</v>
      </c>
      <c r="H24" s="5"/>
      <c r="I24" s="5"/>
      <c r="J24" s="95">
        <f t="shared" si="1"/>
        <v>322961.8</v>
      </c>
      <c r="K24" s="6"/>
    </row>
    <row r="25" spans="1:12" x14ac:dyDescent="0.2">
      <c r="B25" s="3"/>
      <c r="C25" s="16"/>
      <c r="D25" s="3"/>
      <c r="E25" s="89">
        <f>E24-E12</f>
        <v>315520</v>
      </c>
      <c r="F25" s="89">
        <f>F24-F12</f>
        <v>304205.49</v>
      </c>
      <c r="G25" s="89"/>
      <c r="I25" s="89"/>
      <c r="J25" s="99"/>
      <c r="K25" s="89"/>
      <c r="L25" s="89" t="s">
        <v>292</v>
      </c>
    </row>
    <row r="26" spans="1:12" x14ac:dyDescent="0.2">
      <c r="A26" s="1" t="s">
        <v>2</v>
      </c>
    </row>
    <row r="27" spans="1:12" x14ac:dyDescent="0.2">
      <c r="A27" s="1">
        <v>102</v>
      </c>
      <c r="B27" s="1" t="s">
        <v>32</v>
      </c>
      <c r="C27" s="16">
        <v>4222.54</v>
      </c>
      <c r="D27" s="3">
        <v>5500</v>
      </c>
      <c r="E27" s="3">
        <v>5500</v>
      </c>
      <c r="F27" s="3">
        <v>60.13</v>
      </c>
      <c r="G27" s="3">
        <f t="shared" ref="G27:G59" si="2">SUM(E27-F27)</f>
        <v>5439.87</v>
      </c>
      <c r="H27" s="3"/>
      <c r="I27" s="3"/>
      <c r="J27" s="94">
        <v>5500</v>
      </c>
      <c r="K27" s="3"/>
      <c r="L27" s="39" t="s">
        <v>230</v>
      </c>
    </row>
    <row r="28" spans="1:12" x14ac:dyDescent="0.2">
      <c r="A28" s="1">
        <v>103</v>
      </c>
      <c r="B28" s="1" t="s">
        <v>33</v>
      </c>
      <c r="C28" s="16">
        <v>332.15</v>
      </c>
      <c r="D28" s="3">
        <v>750</v>
      </c>
      <c r="E28" s="3">
        <v>750</v>
      </c>
      <c r="F28" s="3">
        <v>275.33999999999997</v>
      </c>
      <c r="G28" s="3">
        <f t="shared" si="2"/>
        <v>474.66</v>
      </c>
      <c r="H28" s="3"/>
      <c r="I28" s="3"/>
      <c r="J28" s="94">
        <v>750</v>
      </c>
      <c r="K28" s="3"/>
    </row>
    <row r="29" spans="1:12" x14ac:dyDescent="0.2">
      <c r="A29" s="1">
        <v>104</v>
      </c>
      <c r="B29" s="1" t="s">
        <v>34</v>
      </c>
      <c r="C29" s="16">
        <v>0</v>
      </c>
      <c r="D29" s="3">
        <v>30</v>
      </c>
      <c r="E29" s="3">
        <v>30</v>
      </c>
      <c r="F29" s="3">
        <v>6.96</v>
      </c>
      <c r="G29" s="3">
        <f t="shared" si="2"/>
        <v>23.04</v>
      </c>
      <c r="H29" s="3"/>
      <c r="I29" s="3"/>
      <c r="J29" s="94">
        <v>30</v>
      </c>
      <c r="K29" s="3"/>
    </row>
    <row r="30" spans="1:12" x14ac:dyDescent="0.2">
      <c r="A30" s="1">
        <v>106</v>
      </c>
      <c r="B30" s="1" t="s">
        <v>35</v>
      </c>
      <c r="C30" s="16">
        <v>1505.02</v>
      </c>
      <c r="D30" s="3">
        <v>2000</v>
      </c>
      <c r="E30" s="3">
        <v>4000</v>
      </c>
      <c r="F30" s="3">
        <v>4108.8599999999997</v>
      </c>
      <c r="G30" s="3">
        <f t="shared" si="2"/>
        <v>-108.85999999999967</v>
      </c>
      <c r="H30" s="3"/>
      <c r="I30" s="3"/>
      <c r="J30" s="94">
        <v>2000</v>
      </c>
      <c r="K30" s="3"/>
      <c r="L30" s="39" t="s">
        <v>294</v>
      </c>
    </row>
    <row r="31" spans="1:12" x14ac:dyDescent="0.2">
      <c r="A31" s="1">
        <v>107</v>
      </c>
      <c r="B31" s="1" t="s">
        <v>36</v>
      </c>
      <c r="C31" s="16">
        <v>210.95</v>
      </c>
      <c r="D31" s="3">
        <v>1400</v>
      </c>
      <c r="E31" s="3">
        <v>1400</v>
      </c>
      <c r="F31" s="3">
        <v>1846</v>
      </c>
      <c r="G31" s="3">
        <f t="shared" si="2"/>
        <v>-446</v>
      </c>
      <c r="H31" s="3"/>
      <c r="I31" s="3"/>
      <c r="J31" s="94">
        <v>1400</v>
      </c>
      <c r="K31" s="3"/>
      <c r="L31" s="39" t="s">
        <v>201</v>
      </c>
    </row>
    <row r="32" spans="1:12" x14ac:dyDescent="0.2">
      <c r="A32" s="1">
        <v>108</v>
      </c>
      <c r="B32" s="1" t="s">
        <v>37</v>
      </c>
      <c r="C32" s="16">
        <v>12</v>
      </c>
      <c r="D32" s="3">
        <v>300</v>
      </c>
      <c r="E32" s="3">
        <v>300</v>
      </c>
      <c r="F32" s="3">
        <v>0</v>
      </c>
      <c r="G32" s="3">
        <f t="shared" si="2"/>
        <v>300</v>
      </c>
      <c r="H32" s="3"/>
      <c r="I32" s="3"/>
      <c r="J32" s="94">
        <v>300</v>
      </c>
      <c r="K32" s="3"/>
    </row>
    <row r="33" spans="1:12" x14ac:dyDescent="0.2">
      <c r="A33" s="1">
        <v>109</v>
      </c>
      <c r="B33" s="1" t="s">
        <v>38</v>
      </c>
      <c r="C33" s="16">
        <v>1818.21</v>
      </c>
      <c r="D33" s="3">
        <v>1800</v>
      </c>
      <c r="E33" s="3">
        <v>1800</v>
      </c>
      <c r="F33" s="3">
        <v>1147.47</v>
      </c>
      <c r="G33" s="3">
        <f t="shared" si="2"/>
        <v>652.53</v>
      </c>
      <c r="H33" s="3"/>
      <c r="I33" s="3"/>
      <c r="J33" s="94">
        <v>1800</v>
      </c>
      <c r="K33" s="3"/>
    </row>
    <row r="34" spans="1:12" x14ac:dyDescent="0.2">
      <c r="A34" s="1">
        <v>110</v>
      </c>
      <c r="B34" s="1" t="s">
        <v>39</v>
      </c>
      <c r="C34" s="16">
        <v>7092.62</v>
      </c>
      <c r="D34" s="3">
        <v>8000</v>
      </c>
      <c r="E34" s="3">
        <v>1000</v>
      </c>
      <c r="F34" s="3">
        <v>1600</v>
      </c>
      <c r="G34" s="3">
        <f t="shared" si="2"/>
        <v>-600</v>
      </c>
      <c r="H34" s="3"/>
      <c r="I34" s="3"/>
      <c r="J34" s="94">
        <v>1000</v>
      </c>
      <c r="K34" s="3"/>
      <c r="L34" s="39" t="s">
        <v>295</v>
      </c>
    </row>
    <row r="35" spans="1:12" ht="12" customHeight="1" x14ac:dyDescent="0.2">
      <c r="A35" s="83">
        <v>111</v>
      </c>
      <c r="B35" s="83" t="s">
        <v>193</v>
      </c>
      <c r="C35" s="84">
        <v>0</v>
      </c>
      <c r="D35" s="85">
        <v>7500</v>
      </c>
      <c r="E35" s="85">
        <f>E12</f>
        <v>25274.55</v>
      </c>
      <c r="F35" s="86">
        <v>25890.38</v>
      </c>
      <c r="G35" s="85">
        <f t="shared" si="2"/>
        <v>-615.83000000000175</v>
      </c>
      <c r="H35" s="3"/>
      <c r="I35" s="3"/>
      <c r="J35" s="94">
        <v>7500</v>
      </c>
      <c r="K35" s="3"/>
      <c r="L35" s="39" t="s">
        <v>312</v>
      </c>
    </row>
    <row r="36" spans="1:12" x14ac:dyDescent="0.2">
      <c r="A36" s="1">
        <v>112</v>
      </c>
      <c r="B36" s="1" t="s">
        <v>31</v>
      </c>
      <c r="C36" s="16">
        <v>3740.5</v>
      </c>
      <c r="D36" s="3">
        <v>3500</v>
      </c>
      <c r="E36" s="3">
        <v>3500</v>
      </c>
      <c r="F36" s="3">
        <v>716.67</v>
      </c>
      <c r="G36" s="3">
        <f t="shared" si="2"/>
        <v>2783.33</v>
      </c>
      <c r="H36" s="3"/>
      <c r="I36" s="3"/>
      <c r="J36" s="94">
        <v>3500</v>
      </c>
      <c r="K36" s="3"/>
    </row>
    <row r="37" spans="1:12" x14ac:dyDescent="0.2">
      <c r="A37" s="1">
        <v>113</v>
      </c>
      <c r="B37" s="1" t="s">
        <v>30</v>
      </c>
      <c r="C37" s="16">
        <v>89.17</v>
      </c>
      <c r="D37" s="3">
        <v>500</v>
      </c>
      <c r="E37" s="3">
        <v>500</v>
      </c>
      <c r="F37" s="3">
        <v>0</v>
      </c>
      <c r="G37" s="3">
        <f t="shared" si="2"/>
        <v>500</v>
      </c>
      <c r="H37" s="3"/>
      <c r="I37" s="3"/>
      <c r="J37" s="94">
        <v>500</v>
      </c>
      <c r="K37" s="3"/>
    </row>
    <row r="38" spans="1:12" ht="12" customHeight="1" x14ac:dyDescent="0.2">
      <c r="A38" s="1">
        <v>114</v>
      </c>
      <c r="B38" s="1" t="s">
        <v>101</v>
      </c>
      <c r="C38" s="16">
        <v>1823.23</v>
      </c>
      <c r="D38" s="3">
        <v>10000</v>
      </c>
      <c r="E38" s="3">
        <v>5500</v>
      </c>
      <c r="F38" s="3">
        <v>3401.84</v>
      </c>
      <c r="G38" s="3">
        <f t="shared" si="2"/>
        <v>2098.16</v>
      </c>
      <c r="H38" s="3"/>
      <c r="I38" s="3"/>
      <c r="J38" s="94">
        <v>6000</v>
      </c>
      <c r="K38" s="3"/>
      <c r="L38" s="39" t="s">
        <v>319</v>
      </c>
    </row>
    <row r="39" spans="1:12" x14ac:dyDescent="0.2">
      <c r="A39" s="1">
        <v>115</v>
      </c>
      <c r="B39" s="1" t="s">
        <v>40</v>
      </c>
      <c r="C39" s="16">
        <v>6205.41</v>
      </c>
      <c r="D39" s="3">
        <v>6000</v>
      </c>
      <c r="E39" s="3">
        <v>6000</v>
      </c>
      <c r="F39" s="3">
        <v>3338.65</v>
      </c>
      <c r="G39" s="3">
        <f t="shared" si="2"/>
        <v>2661.35</v>
      </c>
      <c r="H39" s="3"/>
      <c r="I39" s="3"/>
      <c r="J39" s="94">
        <v>6000</v>
      </c>
      <c r="K39" s="3"/>
    </row>
    <row r="40" spans="1:12" x14ac:dyDescent="0.2">
      <c r="A40" s="1">
        <v>116</v>
      </c>
      <c r="B40" s="1" t="s">
        <v>41</v>
      </c>
      <c r="C40" s="16">
        <v>316.55</v>
      </c>
      <c r="D40" s="3">
        <v>500</v>
      </c>
      <c r="E40" s="3">
        <v>500</v>
      </c>
      <c r="F40" s="3">
        <v>219.7</v>
      </c>
      <c r="G40" s="3">
        <f t="shared" si="2"/>
        <v>280.3</v>
      </c>
      <c r="H40" s="3"/>
      <c r="I40" s="3"/>
      <c r="J40" s="94">
        <v>500</v>
      </c>
      <c r="K40" s="3"/>
    </row>
    <row r="41" spans="1:12" x14ac:dyDescent="0.2">
      <c r="A41" s="1">
        <v>117</v>
      </c>
      <c r="B41" s="1" t="s">
        <v>42</v>
      </c>
      <c r="C41" s="16">
        <v>12324.22</v>
      </c>
      <c r="D41" s="3">
        <v>12324.22</v>
      </c>
      <c r="E41" s="3">
        <v>12324.22</v>
      </c>
      <c r="F41" s="3">
        <v>12324.22</v>
      </c>
      <c r="G41" s="3">
        <f t="shared" si="2"/>
        <v>0</v>
      </c>
      <c r="H41" s="3"/>
      <c r="I41" s="3"/>
      <c r="J41" s="94">
        <v>12324.22</v>
      </c>
      <c r="K41" s="3"/>
      <c r="L41" s="39" t="s">
        <v>231</v>
      </c>
    </row>
    <row r="42" spans="1:12" x14ac:dyDescent="0.2">
      <c r="A42" s="1">
        <v>118</v>
      </c>
      <c r="B42" s="1" t="s">
        <v>43</v>
      </c>
      <c r="C42" s="16">
        <v>0</v>
      </c>
      <c r="D42" s="3">
        <v>500</v>
      </c>
      <c r="E42" s="3">
        <v>500</v>
      </c>
      <c r="F42" s="3">
        <v>0</v>
      </c>
      <c r="G42" s="3">
        <f t="shared" si="2"/>
        <v>500</v>
      </c>
      <c r="H42" s="3"/>
      <c r="I42" s="3"/>
      <c r="J42" s="94">
        <v>500</v>
      </c>
      <c r="K42" s="3"/>
      <c r="L42" s="39" t="s">
        <v>298</v>
      </c>
    </row>
    <row r="43" spans="1:12" x14ac:dyDescent="0.2">
      <c r="A43" s="1">
        <v>119</v>
      </c>
      <c r="B43" s="1" t="s">
        <v>44</v>
      </c>
      <c r="C43" s="16">
        <v>35</v>
      </c>
      <c r="D43" s="3">
        <v>35</v>
      </c>
      <c r="E43" s="3">
        <v>35</v>
      </c>
      <c r="F43" s="3">
        <v>47</v>
      </c>
      <c r="G43" s="3">
        <f t="shared" si="2"/>
        <v>-12</v>
      </c>
      <c r="H43" s="3"/>
      <c r="I43" s="3"/>
      <c r="J43" s="94">
        <v>35</v>
      </c>
      <c r="K43" s="3"/>
      <c r="L43" s="39" t="s">
        <v>218</v>
      </c>
    </row>
    <row r="44" spans="1:12" x14ac:dyDescent="0.2">
      <c r="A44" s="1">
        <v>122</v>
      </c>
      <c r="B44" s="1" t="s">
        <v>45</v>
      </c>
      <c r="C44" s="70">
        <v>0</v>
      </c>
      <c r="D44" s="3">
        <v>600</v>
      </c>
      <c r="E44" s="3">
        <v>600</v>
      </c>
      <c r="F44" s="3">
        <v>581.80999999999995</v>
      </c>
      <c r="G44" s="3">
        <f t="shared" si="2"/>
        <v>18.190000000000055</v>
      </c>
      <c r="H44" s="3"/>
      <c r="I44" s="3"/>
      <c r="J44" s="94">
        <v>600</v>
      </c>
      <c r="K44" s="3"/>
      <c r="L44" s="39" t="s">
        <v>256</v>
      </c>
    </row>
    <row r="45" spans="1:12" x14ac:dyDescent="0.2">
      <c r="A45" s="1">
        <v>123</v>
      </c>
      <c r="B45" s="1" t="s">
        <v>46</v>
      </c>
      <c r="C45" s="16">
        <v>3350</v>
      </c>
      <c r="D45" s="3">
        <v>3500</v>
      </c>
      <c r="E45" s="3">
        <v>3500</v>
      </c>
      <c r="F45" s="3">
        <v>750</v>
      </c>
      <c r="G45" s="3">
        <f t="shared" si="2"/>
        <v>2750</v>
      </c>
      <c r="H45" s="3"/>
      <c r="I45" s="3"/>
      <c r="J45" s="94">
        <v>3500</v>
      </c>
      <c r="K45" s="3"/>
      <c r="L45" s="39" t="s">
        <v>320</v>
      </c>
    </row>
    <row r="46" spans="1:12" x14ac:dyDescent="0.2">
      <c r="A46" s="1">
        <v>127</v>
      </c>
      <c r="B46" s="1" t="s">
        <v>48</v>
      </c>
      <c r="C46" s="16">
        <v>3193.45</v>
      </c>
      <c r="D46" s="3">
        <v>4500</v>
      </c>
      <c r="E46" s="3">
        <v>4500</v>
      </c>
      <c r="F46" s="3">
        <v>2600.0100000000002</v>
      </c>
      <c r="G46" s="3">
        <f t="shared" si="2"/>
        <v>1899.9899999999998</v>
      </c>
      <c r="H46" s="3"/>
      <c r="I46" s="3"/>
      <c r="J46" s="94">
        <v>4500</v>
      </c>
      <c r="K46" s="68"/>
      <c r="L46" s="69" t="s">
        <v>297</v>
      </c>
    </row>
    <row r="47" spans="1:12" ht="12" customHeight="1" x14ac:dyDescent="0.2">
      <c r="A47" s="1">
        <v>128</v>
      </c>
      <c r="B47" s="1" t="s">
        <v>49</v>
      </c>
      <c r="C47" s="16">
        <v>57.33</v>
      </c>
      <c r="D47" s="3">
        <v>1500</v>
      </c>
      <c r="E47" s="3">
        <v>10000</v>
      </c>
      <c r="F47" s="3">
        <v>9751.25</v>
      </c>
      <c r="G47" s="3">
        <f t="shared" si="2"/>
        <v>248.75</v>
      </c>
      <c r="H47" s="3"/>
      <c r="I47" s="3"/>
      <c r="J47" s="94">
        <v>5000</v>
      </c>
      <c r="K47" s="3"/>
      <c r="L47" s="39" t="s">
        <v>321</v>
      </c>
    </row>
    <row r="48" spans="1:12" ht="12" customHeight="1" x14ac:dyDescent="0.2">
      <c r="A48" s="1">
        <v>130</v>
      </c>
      <c r="B48" s="1" t="s">
        <v>158</v>
      </c>
      <c r="C48" s="16">
        <v>200</v>
      </c>
      <c r="D48" s="3">
        <v>1000</v>
      </c>
      <c r="E48" s="3">
        <v>1000</v>
      </c>
      <c r="F48" s="3">
        <v>1067.07</v>
      </c>
      <c r="G48" s="3">
        <f t="shared" si="2"/>
        <v>-67.069999999999936</v>
      </c>
      <c r="H48" s="3"/>
      <c r="I48" s="3"/>
      <c r="J48" s="94">
        <v>2000</v>
      </c>
      <c r="K48" s="3"/>
      <c r="L48" s="39" t="s">
        <v>296</v>
      </c>
    </row>
    <row r="49" spans="1:12" x14ac:dyDescent="0.2">
      <c r="A49" s="1">
        <v>131</v>
      </c>
      <c r="B49" s="1" t="s">
        <v>194</v>
      </c>
      <c r="C49" s="16">
        <v>664.2</v>
      </c>
      <c r="D49" s="3">
        <v>700</v>
      </c>
      <c r="E49" s="3">
        <v>0</v>
      </c>
      <c r="F49" s="3">
        <v>0</v>
      </c>
      <c r="G49" s="3">
        <f t="shared" si="2"/>
        <v>0</v>
      </c>
      <c r="H49" s="3"/>
      <c r="I49" s="3"/>
      <c r="J49" s="94">
        <v>0</v>
      </c>
      <c r="K49" s="3"/>
      <c r="L49" s="39" t="s">
        <v>308</v>
      </c>
    </row>
    <row r="50" spans="1:12" x14ac:dyDescent="0.2">
      <c r="A50" s="1">
        <v>135</v>
      </c>
      <c r="B50" s="1" t="s">
        <v>50</v>
      </c>
      <c r="C50" s="16">
        <v>144</v>
      </c>
      <c r="D50" s="3">
        <v>1000</v>
      </c>
      <c r="E50" s="3">
        <v>1000</v>
      </c>
      <c r="F50" s="3">
        <v>0</v>
      </c>
      <c r="G50" s="3">
        <f t="shared" si="2"/>
        <v>1000</v>
      </c>
      <c r="H50" s="3"/>
      <c r="I50" s="3"/>
      <c r="J50" s="94">
        <v>1000</v>
      </c>
      <c r="K50" s="3"/>
    </row>
    <row r="51" spans="1:12" x14ac:dyDescent="0.2">
      <c r="A51" s="1">
        <v>140</v>
      </c>
      <c r="B51" s="1" t="s">
        <v>51</v>
      </c>
      <c r="C51" s="16">
        <v>69.209999999999994</v>
      </c>
      <c r="D51" s="3">
        <v>500</v>
      </c>
      <c r="E51" s="3">
        <v>500</v>
      </c>
      <c r="F51" s="3">
        <v>132.71</v>
      </c>
      <c r="G51" s="3">
        <f t="shared" si="2"/>
        <v>367.28999999999996</v>
      </c>
      <c r="H51" s="3"/>
      <c r="I51" s="3"/>
      <c r="J51" s="94">
        <v>500</v>
      </c>
      <c r="K51" s="3"/>
    </row>
    <row r="52" spans="1:12" x14ac:dyDescent="0.2">
      <c r="A52" s="1">
        <v>150</v>
      </c>
      <c r="B52" s="1" t="s">
        <v>52</v>
      </c>
      <c r="C52" s="16">
        <v>1568.65</v>
      </c>
      <c r="D52" s="3">
        <v>300</v>
      </c>
      <c r="E52" s="3">
        <v>300</v>
      </c>
      <c r="F52" s="3">
        <v>90.83</v>
      </c>
      <c r="G52" s="3">
        <f t="shared" si="2"/>
        <v>209.17000000000002</v>
      </c>
      <c r="H52" s="3"/>
      <c r="I52" s="3"/>
      <c r="J52" s="94">
        <v>300</v>
      </c>
      <c r="K52" s="3"/>
      <c r="L52" s="39" t="s">
        <v>253</v>
      </c>
    </row>
    <row r="53" spans="1:12" x14ac:dyDescent="0.2">
      <c r="A53" s="1">
        <v>160</v>
      </c>
      <c r="B53" s="1" t="s">
        <v>53</v>
      </c>
      <c r="C53" s="16">
        <v>0</v>
      </c>
      <c r="D53" s="3">
        <v>40</v>
      </c>
      <c r="E53" s="3">
        <v>40</v>
      </c>
      <c r="F53" s="3">
        <v>0</v>
      </c>
      <c r="G53" s="3">
        <f t="shared" si="2"/>
        <v>40</v>
      </c>
      <c r="H53" s="3"/>
      <c r="I53" s="3"/>
      <c r="J53" s="94">
        <v>40</v>
      </c>
      <c r="K53" s="3"/>
    </row>
    <row r="54" spans="1:12" x14ac:dyDescent="0.2">
      <c r="A54" s="1">
        <v>165</v>
      </c>
      <c r="B54" s="1" t="s">
        <v>159</v>
      </c>
      <c r="C54" s="16">
        <v>0</v>
      </c>
      <c r="D54" s="3">
        <v>0</v>
      </c>
      <c r="E54" s="3">
        <v>0</v>
      </c>
      <c r="F54" s="3">
        <v>0</v>
      </c>
      <c r="G54" s="3">
        <f t="shared" si="2"/>
        <v>0</v>
      </c>
      <c r="H54" s="3"/>
      <c r="I54" s="3"/>
      <c r="J54" s="94">
        <v>0</v>
      </c>
      <c r="K54" s="3"/>
    </row>
    <row r="55" spans="1:12" ht="12" customHeight="1" x14ac:dyDescent="0.2">
      <c r="A55" s="1">
        <v>170</v>
      </c>
      <c r="B55" s="1" t="s">
        <v>160</v>
      </c>
      <c r="C55" s="70">
        <v>163559.63</v>
      </c>
      <c r="D55" s="3">
        <v>160000</v>
      </c>
      <c r="E55" s="3">
        <v>165200</v>
      </c>
      <c r="F55" s="3">
        <v>115993.3</v>
      </c>
      <c r="G55" s="3">
        <f t="shared" si="2"/>
        <v>49206.7</v>
      </c>
      <c r="H55" s="3"/>
      <c r="I55" s="3"/>
      <c r="J55" s="94">
        <v>180000</v>
      </c>
      <c r="K55" s="68"/>
      <c r="L55" s="69" t="s">
        <v>299</v>
      </c>
    </row>
    <row r="56" spans="1:12" x14ac:dyDescent="0.2">
      <c r="A56" s="1">
        <v>175</v>
      </c>
      <c r="B56" s="1" t="s">
        <v>161</v>
      </c>
      <c r="C56" s="16">
        <v>0</v>
      </c>
      <c r="D56" s="3">
        <v>500</v>
      </c>
      <c r="E56" s="3">
        <v>500</v>
      </c>
      <c r="F56" s="3">
        <v>0</v>
      </c>
      <c r="G56" s="3">
        <f t="shared" si="2"/>
        <v>500</v>
      </c>
      <c r="H56" s="3"/>
      <c r="I56" s="3"/>
      <c r="J56" s="94">
        <v>500</v>
      </c>
      <c r="K56" s="3"/>
    </row>
    <row r="57" spans="1:12" x14ac:dyDescent="0.2">
      <c r="A57" s="1">
        <v>180</v>
      </c>
      <c r="B57" s="1" t="s">
        <v>162</v>
      </c>
      <c r="C57" s="16">
        <v>3911.5</v>
      </c>
      <c r="D57" s="3">
        <v>2000</v>
      </c>
      <c r="E57" s="3">
        <v>2000</v>
      </c>
      <c r="F57" s="3">
        <v>0</v>
      </c>
      <c r="G57" s="3">
        <f t="shared" si="2"/>
        <v>2000</v>
      </c>
      <c r="H57" s="3"/>
      <c r="I57" s="3"/>
      <c r="J57" s="94">
        <v>2000</v>
      </c>
      <c r="K57" s="3"/>
      <c r="L57" s="39" t="s">
        <v>232</v>
      </c>
    </row>
    <row r="58" spans="1:12" x14ac:dyDescent="0.2">
      <c r="A58" s="1">
        <v>185</v>
      </c>
      <c r="B58" s="1" t="s">
        <v>25</v>
      </c>
      <c r="C58" s="16">
        <v>0</v>
      </c>
      <c r="D58" s="3">
        <v>0</v>
      </c>
      <c r="E58" s="3">
        <v>0</v>
      </c>
      <c r="F58" s="3">
        <v>0</v>
      </c>
      <c r="G58" s="3">
        <f t="shared" si="2"/>
        <v>0</v>
      </c>
      <c r="H58" s="3"/>
      <c r="I58" s="3"/>
      <c r="J58" s="94">
        <v>0</v>
      </c>
      <c r="K58" s="3"/>
    </row>
    <row r="59" spans="1:12" x14ac:dyDescent="0.2">
      <c r="A59" s="1">
        <v>196</v>
      </c>
      <c r="B59" s="1" t="s">
        <v>202</v>
      </c>
      <c r="C59" s="16">
        <v>195</v>
      </c>
      <c r="D59" s="3">
        <v>100</v>
      </c>
      <c r="E59" s="3">
        <v>100</v>
      </c>
      <c r="F59" s="3">
        <v>59.23</v>
      </c>
      <c r="G59" s="3">
        <f t="shared" si="2"/>
        <v>40.770000000000003</v>
      </c>
      <c r="H59" s="3"/>
      <c r="I59" s="3"/>
      <c r="J59" s="94">
        <v>100</v>
      </c>
      <c r="K59" s="3"/>
      <c r="L59" s="39" t="s">
        <v>213</v>
      </c>
    </row>
    <row r="60" spans="1:12" x14ac:dyDescent="0.2">
      <c r="A60" s="4" t="s">
        <v>19</v>
      </c>
      <c r="B60" s="4"/>
      <c r="C60" s="17">
        <f t="shared" ref="C60:J60" si="3">SUM(C27:C59)</f>
        <v>216640.53999999998</v>
      </c>
      <c r="D60" s="5">
        <f t="shared" si="3"/>
        <v>236879.22</v>
      </c>
      <c r="E60" s="5">
        <f t="shared" si="3"/>
        <v>258153.77000000002</v>
      </c>
      <c r="F60" s="5">
        <f>SUM(F27:F59)</f>
        <v>186009.43000000002</v>
      </c>
      <c r="G60" s="5">
        <f t="shared" si="3"/>
        <v>72144.34</v>
      </c>
      <c r="H60" s="5"/>
      <c r="I60" s="5"/>
      <c r="J60" s="95">
        <f t="shared" si="3"/>
        <v>249679.22</v>
      </c>
      <c r="K60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ED58-64C7-4CB1-B6CA-A49B55CA1CB0}">
  <dimension ref="A2:K61"/>
  <sheetViews>
    <sheetView zoomScale="130" zoomScaleNormal="130" workbookViewId="0">
      <pane xSplit="2" ySplit="3" topLeftCell="C34" activePane="bottomRight" state="frozen"/>
      <selection activeCell="M21" sqref="M21"/>
      <selection pane="topRight" activeCell="M21" sqref="M21"/>
      <selection pane="bottomLeft" activeCell="M21" sqref="M21"/>
      <selection pane="bottomRight" activeCell="A52" sqref="A52:XFD52"/>
    </sheetView>
  </sheetViews>
  <sheetFormatPr defaultColWidth="8.85546875" defaultRowHeight="12" x14ac:dyDescent="0.2"/>
  <cols>
    <col min="1" max="1" width="7.28515625" style="1" customWidth="1"/>
    <col min="2" max="2" width="27.28515625" style="1" customWidth="1"/>
    <col min="3" max="3" width="12.140625" style="14" bestFit="1" customWidth="1"/>
    <col min="4" max="4" width="10.5703125" style="1" customWidth="1"/>
    <col min="5" max="5" width="12.140625" style="1" customWidth="1"/>
    <col min="6" max="6" width="11.140625" style="1" bestFit="1" customWidth="1"/>
    <col min="7" max="7" width="11.7109375" style="1" bestFit="1" customWidth="1"/>
    <col min="8" max="9" width="11.7109375" style="1" hidden="1" customWidth="1"/>
    <col min="10" max="10" width="12.140625" style="93" customWidth="1"/>
    <col min="11" max="11" width="95" style="39" customWidth="1"/>
    <col min="12" max="16384" width="8.85546875" style="1"/>
  </cols>
  <sheetData>
    <row r="2" spans="1:11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247</v>
      </c>
      <c r="I2" s="2" t="s">
        <v>248</v>
      </c>
      <c r="J2" s="92" t="s">
        <v>252</v>
      </c>
      <c r="K2" s="43" t="s">
        <v>257</v>
      </c>
    </row>
    <row r="3" spans="1:11" x14ac:dyDescent="0.2">
      <c r="C3" s="15" t="s">
        <v>8</v>
      </c>
      <c r="D3" s="2" t="s">
        <v>9</v>
      </c>
      <c r="E3" s="2" t="s">
        <v>9</v>
      </c>
      <c r="F3" s="2" t="s">
        <v>242</v>
      </c>
      <c r="G3" s="2"/>
      <c r="H3" s="2"/>
      <c r="I3" s="2" t="s">
        <v>23</v>
      </c>
      <c r="J3" s="92" t="s">
        <v>9</v>
      </c>
      <c r="K3" s="43"/>
    </row>
    <row r="4" spans="1:11" x14ac:dyDescent="0.2">
      <c r="A4" s="2" t="s">
        <v>214</v>
      </c>
    </row>
    <row r="5" spans="1:11" x14ac:dyDescent="0.2">
      <c r="A5" s="1" t="s">
        <v>1</v>
      </c>
    </row>
    <row r="6" spans="1:11" x14ac:dyDescent="0.2">
      <c r="A6" s="1">
        <v>3001</v>
      </c>
      <c r="B6" s="1" t="s">
        <v>54</v>
      </c>
      <c r="C6" s="16">
        <v>90595</v>
      </c>
      <c r="D6" s="3">
        <v>90000</v>
      </c>
      <c r="E6" s="3">
        <v>90000</v>
      </c>
      <c r="F6" s="3">
        <v>41720</v>
      </c>
      <c r="G6" s="3">
        <f>SUM(F6-E6)</f>
        <v>-48280</v>
      </c>
      <c r="H6" s="3"/>
      <c r="I6" s="3"/>
      <c r="J6" s="94">
        <v>60000</v>
      </c>
    </row>
    <row r="7" spans="1:11" ht="12" customHeight="1" x14ac:dyDescent="0.2">
      <c r="A7" s="1">
        <v>3002</v>
      </c>
      <c r="B7" s="1" t="s">
        <v>55</v>
      </c>
      <c r="C7" s="16">
        <v>2993.06</v>
      </c>
      <c r="D7" s="3">
        <v>1500</v>
      </c>
      <c r="E7" s="3">
        <v>1500</v>
      </c>
      <c r="F7" s="3">
        <v>122.5</v>
      </c>
      <c r="G7" s="3">
        <f t="shared" ref="G7:G13" si="0">SUM(F7-E7)</f>
        <v>-1377.5</v>
      </c>
      <c r="H7" s="3"/>
      <c r="I7" s="3"/>
      <c r="J7" s="94">
        <v>2000</v>
      </c>
      <c r="K7" s="39" t="s">
        <v>300</v>
      </c>
    </row>
    <row r="8" spans="1:11" x14ac:dyDescent="0.2">
      <c r="A8" s="1">
        <v>3004</v>
      </c>
      <c r="B8" s="1" t="s">
        <v>56</v>
      </c>
      <c r="C8" s="16">
        <v>750</v>
      </c>
      <c r="D8" s="3">
        <v>750</v>
      </c>
      <c r="E8" s="3">
        <v>750</v>
      </c>
      <c r="F8" s="3">
        <v>375</v>
      </c>
      <c r="G8" s="3">
        <f t="shared" si="0"/>
        <v>-375</v>
      </c>
      <c r="H8" s="3"/>
      <c r="I8" s="3"/>
      <c r="J8" s="94">
        <v>1000</v>
      </c>
      <c r="K8" s="1" t="s">
        <v>282</v>
      </c>
    </row>
    <row r="9" spans="1:11" x14ac:dyDescent="0.2">
      <c r="A9" s="1">
        <v>3005</v>
      </c>
      <c r="B9" s="1" t="s">
        <v>57</v>
      </c>
      <c r="C9" s="16">
        <v>128566.32</v>
      </c>
      <c r="D9" s="3">
        <v>1700</v>
      </c>
      <c r="E9" s="3">
        <v>1700</v>
      </c>
      <c r="F9" s="3">
        <v>0</v>
      </c>
      <c r="G9" s="3">
        <f t="shared" si="0"/>
        <v>-1700</v>
      </c>
      <c r="H9" s="3"/>
      <c r="I9" s="3"/>
      <c r="J9" s="94">
        <v>0</v>
      </c>
      <c r="K9" s="39" t="s">
        <v>313</v>
      </c>
    </row>
    <row r="10" spans="1:11" x14ac:dyDescent="0.2">
      <c r="A10" s="83"/>
      <c r="B10" s="83" t="s">
        <v>288</v>
      </c>
      <c r="C10" s="84"/>
      <c r="D10" s="85"/>
      <c r="E10" s="85">
        <f>E56</f>
        <v>6560</v>
      </c>
      <c r="F10" s="85">
        <f>F56</f>
        <v>4652.42</v>
      </c>
      <c r="G10" s="85"/>
      <c r="H10" s="85"/>
      <c r="I10" s="85"/>
      <c r="J10" s="98"/>
      <c r="K10" s="83" t="s">
        <v>287</v>
      </c>
    </row>
    <row r="11" spans="1:11" x14ac:dyDescent="0.2">
      <c r="A11" s="1">
        <v>3006</v>
      </c>
      <c r="B11" s="1" t="s">
        <v>58</v>
      </c>
      <c r="C11" s="16">
        <v>234.5</v>
      </c>
      <c r="D11" s="3">
        <v>300</v>
      </c>
      <c r="E11" s="3">
        <v>300</v>
      </c>
      <c r="F11" s="3">
        <v>1105.94</v>
      </c>
      <c r="G11" s="3">
        <f t="shared" si="0"/>
        <v>805.94</v>
      </c>
      <c r="H11" s="3"/>
      <c r="I11" s="3"/>
      <c r="J11" s="94">
        <v>300</v>
      </c>
      <c r="K11" s="1" t="s">
        <v>268</v>
      </c>
    </row>
    <row r="12" spans="1:11" x14ac:dyDescent="0.2">
      <c r="A12" s="1">
        <v>3008</v>
      </c>
      <c r="B12" s="1" t="s">
        <v>209</v>
      </c>
      <c r="C12" s="16">
        <v>4500</v>
      </c>
      <c r="D12" s="3">
        <v>0</v>
      </c>
      <c r="E12" s="3">
        <v>0</v>
      </c>
      <c r="F12" s="3">
        <v>0</v>
      </c>
      <c r="G12" s="3">
        <f t="shared" si="0"/>
        <v>0</v>
      </c>
      <c r="H12" s="3"/>
      <c r="I12" s="3"/>
      <c r="J12" s="94">
        <v>0</v>
      </c>
    </row>
    <row r="13" spans="1:11" x14ac:dyDescent="0.2">
      <c r="A13" s="1">
        <v>3015</v>
      </c>
      <c r="B13" s="1" t="s">
        <v>60</v>
      </c>
      <c r="C13" s="16">
        <v>250</v>
      </c>
      <c r="D13" s="3">
        <v>200</v>
      </c>
      <c r="E13" s="3">
        <v>200</v>
      </c>
      <c r="F13" s="3">
        <v>333.34</v>
      </c>
      <c r="G13" s="3">
        <f t="shared" si="0"/>
        <v>133.33999999999997</v>
      </c>
      <c r="H13" s="3"/>
      <c r="I13" s="3"/>
      <c r="J13" s="94">
        <v>200</v>
      </c>
    </row>
    <row r="14" spans="1:11" x14ac:dyDescent="0.2">
      <c r="A14" s="4" t="s">
        <v>14</v>
      </c>
      <c r="B14" s="4"/>
      <c r="C14" s="17">
        <f t="shared" ref="C14:J14" si="1">SUM(C6:C13)</f>
        <v>227888.88</v>
      </c>
      <c r="D14" s="5">
        <f t="shared" si="1"/>
        <v>94450</v>
      </c>
      <c r="E14" s="5">
        <f t="shared" si="1"/>
        <v>101010</v>
      </c>
      <c r="F14" s="5">
        <f t="shared" si="1"/>
        <v>48309.2</v>
      </c>
      <c r="G14" s="5">
        <f t="shared" si="1"/>
        <v>-50793.22</v>
      </c>
      <c r="H14" s="5"/>
      <c r="I14" s="5"/>
      <c r="J14" s="95">
        <f t="shared" si="1"/>
        <v>63500</v>
      </c>
    </row>
    <row r="15" spans="1:11" x14ac:dyDescent="0.2">
      <c r="A15" s="2"/>
      <c r="B15" s="2"/>
      <c r="C15" s="18"/>
      <c r="D15" s="6"/>
      <c r="E15" s="89">
        <f>E14-E10</f>
        <v>94450</v>
      </c>
      <c r="F15" s="89">
        <f>F14-F10</f>
        <v>43656.78</v>
      </c>
      <c r="G15" s="90"/>
      <c r="H15" s="90"/>
      <c r="I15" s="90"/>
      <c r="J15" s="100"/>
      <c r="K15" s="91" t="s">
        <v>292</v>
      </c>
    </row>
    <row r="16" spans="1:11" x14ac:dyDescent="0.2">
      <c r="A16" s="1" t="s">
        <v>2</v>
      </c>
    </row>
    <row r="17" spans="1:11" x14ac:dyDescent="0.2">
      <c r="A17" s="1">
        <v>300</v>
      </c>
      <c r="B17" s="1" t="s">
        <v>61</v>
      </c>
    </row>
    <row r="18" spans="1:11" x14ac:dyDescent="0.2">
      <c r="A18" s="1" t="s">
        <v>62</v>
      </c>
      <c r="B18" s="1" t="s">
        <v>63</v>
      </c>
      <c r="C18" s="16">
        <v>627.24</v>
      </c>
      <c r="D18" s="3">
        <v>600</v>
      </c>
      <c r="E18" s="3">
        <v>600</v>
      </c>
      <c r="F18" s="3">
        <v>254.44</v>
      </c>
      <c r="G18" s="3">
        <f t="shared" ref="G18:G27" si="2">SUM(E18-F18)</f>
        <v>345.56</v>
      </c>
      <c r="H18" s="3"/>
      <c r="I18" s="3"/>
      <c r="J18" s="94">
        <v>600</v>
      </c>
      <c r="K18" s="39" t="s">
        <v>203</v>
      </c>
    </row>
    <row r="19" spans="1:11" x14ac:dyDescent="0.2">
      <c r="A19" s="1" t="s">
        <v>64</v>
      </c>
      <c r="B19" s="1" t="s">
        <v>65</v>
      </c>
      <c r="C19" s="16">
        <v>40.450000000000003</v>
      </c>
      <c r="D19" s="3">
        <v>200</v>
      </c>
      <c r="E19" s="3">
        <v>200</v>
      </c>
      <c r="F19" s="3">
        <v>0</v>
      </c>
      <c r="G19" s="3">
        <f t="shared" si="2"/>
        <v>200</v>
      </c>
      <c r="H19" s="3"/>
      <c r="I19" s="3"/>
      <c r="J19" s="94">
        <v>200</v>
      </c>
    </row>
    <row r="20" spans="1:11" x14ac:dyDescent="0.2">
      <c r="A20" s="1" t="s">
        <v>66</v>
      </c>
      <c r="B20" s="1" t="s">
        <v>67</v>
      </c>
      <c r="C20" s="16">
        <v>157.5</v>
      </c>
      <c r="D20" s="3">
        <v>0</v>
      </c>
      <c r="E20" s="3">
        <v>0</v>
      </c>
      <c r="F20" s="3">
        <v>0</v>
      </c>
      <c r="G20" s="3">
        <f t="shared" si="2"/>
        <v>0</v>
      </c>
      <c r="H20" s="3"/>
      <c r="I20" s="3"/>
      <c r="J20" s="94">
        <v>1500</v>
      </c>
      <c r="K20" s="39" t="s">
        <v>326</v>
      </c>
    </row>
    <row r="21" spans="1:11" x14ac:dyDescent="0.2">
      <c r="A21" s="1" t="s">
        <v>68</v>
      </c>
      <c r="B21" s="1" t="s">
        <v>69</v>
      </c>
      <c r="C21" s="16">
        <v>1297.4000000000001</v>
      </c>
      <c r="D21" s="3">
        <v>2100</v>
      </c>
      <c r="E21" s="3">
        <v>2100</v>
      </c>
      <c r="F21" s="3">
        <v>1037.4000000000001</v>
      </c>
      <c r="G21" s="3">
        <f t="shared" si="2"/>
        <v>1062.5999999999999</v>
      </c>
      <c r="H21" s="3"/>
      <c r="I21" s="3"/>
      <c r="J21" s="94">
        <v>2100</v>
      </c>
      <c r="K21" s="39" t="s">
        <v>204</v>
      </c>
    </row>
    <row r="22" spans="1:11" x14ac:dyDescent="0.2">
      <c r="A22" s="1" t="s">
        <v>70</v>
      </c>
      <c r="B22" s="1" t="s">
        <v>71</v>
      </c>
      <c r="C22" s="70">
        <v>37310</v>
      </c>
      <c r="D22" s="3">
        <v>44000</v>
      </c>
      <c r="E22" s="3">
        <v>44000</v>
      </c>
      <c r="F22" s="3">
        <v>25564</v>
      </c>
      <c r="G22" s="3">
        <f t="shared" si="2"/>
        <v>18436</v>
      </c>
      <c r="H22" s="3"/>
      <c r="I22" s="3"/>
      <c r="J22" s="94">
        <v>48000</v>
      </c>
      <c r="K22" s="39" t="s">
        <v>303</v>
      </c>
    </row>
    <row r="23" spans="1:11" x14ac:dyDescent="0.2">
      <c r="A23" s="1" t="s">
        <v>72</v>
      </c>
      <c r="B23" s="1" t="s">
        <v>73</v>
      </c>
      <c r="C23" s="16">
        <v>790.31</v>
      </c>
      <c r="D23" s="3">
        <v>1000</v>
      </c>
      <c r="E23" s="3">
        <v>1000</v>
      </c>
      <c r="F23" s="3">
        <v>190.54</v>
      </c>
      <c r="G23" s="3">
        <f t="shared" si="2"/>
        <v>809.46</v>
      </c>
      <c r="H23" s="3"/>
      <c r="I23" s="3"/>
      <c r="J23" s="94">
        <v>1000</v>
      </c>
    </row>
    <row r="24" spans="1:11" x14ac:dyDescent="0.2">
      <c r="A24" s="1" t="s">
        <v>76</v>
      </c>
      <c r="B24" s="1" t="s">
        <v>77</v>
      </c>
      <c r="C24" s="16">
        <v>2261.1799999999998</v>
      </c>
      <c r="D24" s="3">
        <v>3200</v>
      </c>
      <c r="E24" s="3">
        <v>3200</v>
      </c>
      <c r="F24" s="3">
        <v>1732.03</v>
      </c>
      <c r="G24" s="3">
        <f t="shared" si="2"/>
        <v>1467.97</v>
      </c>
      <c r="H24" s="3"/>
      <c r="I24" s="3"/>
      <c r="J24" s="94">
        <v>3200</v>
      </c>
      <c r="K24" s="39" t="s">
        <v>205</v>
      </c>
    </row>
    <row r="25" spans="1:11" x14ac:dyDescent="0.2">
      <c r="A25" s="1" t="s">
        <v>78</v>
      </c>
      <c r="B25" s="1" t="s">
        <v>79</v>
      </c>
      <c r="C25" s="16">
        <v>5600</v>
      </c>
      <c r="D25" s="3">
        <v>9000</v>
      </c>
      <c r="E25" s="3">
        <v>9000</v>
      </c>
      <c r="F25" s="3">
        <v>3500</v>
      </c>
      <c r="G25" s="3">
        <f t="shared" si="2"/>
        <v>5500</v>
      </c>
      <c r="H25" s="3"/>
      <c r="I25" s="3"/>
      <c r="J25" s="94">
        <v>6000</v>
      </c>
      <c r="K25" s="39" t="s">
        <v>206</v>
      </c>
    </row>
    <row r="26" spans="1:11" x14ac:dyDescent="0.2">
      <c r="A26" s="1" t="s">
        <v>80</v>
      </c>
      <c r="B26" s="1" t="s">
        <v>31</v>
      </c>
      <c r="C26" s="16">
        <v>0</v>
      </c>
      <c r="D26" s="3">
        <v>500</v>
      </c>
      <c r="E26" s="3">
        <v>500</v>
      </c>
      <c r="F26" s="3">
        <v>0</v>
      </c>
      <c r="G26" s="3">
        <f t="shared" si="2"/>
        <v>500</v>
      </c>
      <c r="H26" s="3"/>
      <c r="I26" s="3"/>
      <c r="J26" s="94">
        <v>500</v>
      </c>
      <c r="K26" s="39" t="s">
        <v>233</v>
      </c>
    </row>
    <row r="27" spans="1:11" x14ac:dyDescent="0.2">
      <c r="A27" s="1" t="s">
        <v>150</v>
      </c>
      <c r="B27" s="1" t="s">
        <v>152</v>
      </c>
      <c r="C27" s="16">
        <v>0</v>
      </c>
      <c r="D27" s="3">
        <v>0</v>
      </c>
      <c r="E27" s="3">
        <v>0</v>
      </c>
      <c r="F27" s="3">
        <v>0</v>
      </c>
      <c r="G27" s="3">
        <f t="shared" si="2"/>
        <v>0</v>
      </c>
      <c r="H27" s="3"/>
      <c r="I27" s="3"/>
      <c r="J27" s="94">
        <v>0</v>
      </c>
    </row>
    <row r="28" spans="1:11" x14ac:dyDescent="0.2">
      <c r="A28" s="1" t="s">
        <v>151</v>
      </c>
      <c r="B28" s="1" t="s">
        <v>153</v>
      </c>
      <c r="C28" s="16">
        <v>0</v>
      </c>
      <c r="D28" s="3">
        <v>0</v>
      </c>
      <c r="E28" s="3">
        <v>0</v>
      </c>
      <c r="F28" s="3">
        <v>0</v>
      </c>
      <c r="G28" s="3">
        <f>SUM(E28-F28)</f>
        <v>0</v>
      </c>
      <c r="H28" s="3"/>
      <c r="I28" s="3"/>
      <c r="J28" s="94">
        <v>0</v>
      </c>
    </row>
    <row r="29" spans="1:11" x14ac:dyDescent="0.2">
      <c r="A29" s="4">
        <v>300</v>
      </c>
      <c r="B29" s="4" t="s">
        <v>23</v>
      </c>
      <c r="C29" s="17">
        <f>SUM(C18:C28)</f>
        <v>48084.079999999994</v>
      </c>
      <c r="D29" s="5">
        <f>SUM(D18:D28)</f>
        <v>60600</v>
      </c>
      <c r="E29" s="5">
        <f>SUM(E18:E28)</f>
        <v>60600</v>
      </c>
      <c r="F29" s="5">
        <f>SUM(F18:F28)</f>
        <v>32278.41</v>
      </c>
      <c r="G29" s="5">
        <f>SUM(G18:G28)</f>
        <v>28321.59</v>
      </c>
      <c r="H29" s="5"/>
      <c r="I29" s="5"/>
      <c r="J29" s="95">
        <f>SUM(J18:J28)</f>
        <v>63100</v>
      </c>
    </row>
    <row r="30" spans="1:11" x14ac:dyDescent="0.2">
      <c r="A30" s="1">
        <v>301</v>
      </c>
      <c r="B30" s="1" t="s">
        <v>81</v>
      </c>
      <c r="G30" s="3"/>
      <c r="H30" s="3"/>
      <c r="I30" s="3"/>
    </row>
    <row r="31" spans="1:11" x14ac:dyDescent="0.2">
      <c r="A31" s="1" t="s">
        <v>82</v>
      </c>
      <c r="B31" s="1" t="s">
        <v>63</v>
      </c>
      <c r="C31" s="16">
        <v>665.05</v>
      </c>
      <c r="D31" s="3">
        <v>1000</v>
      </c>
      <c r="E31" s="3">
        <v>1000</v>
      </c>
      <c r="F31" s="68">
        <v>959.5</v>
      </c>
      <c r="G31" s="3">
        <f>SUM(E31-F31)</f>
        <v>40.5</v>
      </c>
      <c r="H31" s="3"/>
      <c r="I31" s="3"/>
      <c r="J31" s="94">
        <v>1000</v>
      </c>
    </row>
    <row r="32" spans="1:11" x14ac:dyDescent="0.2">
      <c r="A32" s="1" t="s">
        <v>219</v>
      </c>
      <c r="B32" s="1" t="s">
        <v>84</v>
      </c>
      <c r="C32" s="16">
        <v>1432.5</v>
      </c>
      <c r="D32" s="3">
        <v>750</v>
      </c>
      <c r="E32" s="3">
        <v>750</v>
      </c>
      <c r="F32" s="3">
        <v>50</v>
      </c>
      <c r="G32" s="3">
        <f t="shared" ref="G32:G34" si="3">SUM(E32-F32)</f>
        <v>700</v>
      </c>
      <c r="H32" s="3"/>
      <c r="I32" s="3"/>
      <c r="J32" s="94">
        <v>750</v>
      </c>
    </row>
    <row r="33" spans="1:11" x14ac:dyDescent="0.2">
      <c r="A33" s="1" t="s">
        <v>220</v>
      </c>
      <c r="B33" s="1" t="s">
        <v>85</v>
      </c>
      <c r="C33" s="16">
        <v>0</v>
      </c>
      <c r="D33" s="3">
        <v>55</v>
      </c>
      <c r="E33" s="3">
        <v>55</v>
      </c>
      <c r="F33" s="3">
        <v>0</v>
      </c>
      <c r="G33" s="3">
        <f t="shared" si="3"/>
        <v>55</v>
      </c>
      <c r="H33" s="3"/>
      <c r="I33" s="3"/>
      <c r="J33" s="94">
        <v>55</v>
      </c>
    </row>
    <row r="34" spans="1:11" x14ac:dyDescent="0.2">
      <c r="A34" s="1" t="s">
        <v>83</v>
      </c>
      <c r="B34" s="1" t="s">
        <v>67</v>
      </c>
      <c r="C34" s="16">
        <v>0</v>
      </c>
      <c r="D34" s="3">
        <v>500</v>
      </c>
      <c r="E34" s="3">
        <v>500</v>
      </c>
      <c r="F34" s="3">
        <v>0</v>
      </c>
      <c r="G34" s="3">
        <f t="shared" si="3"/>
        <v>500</v>
      </c>
      <c r="H34" s="3"/>
      <c r="I34" s="3"/>
      <c r="J34" s="94">
        <v>1500</v>
      </c>
      <c r="K34" s="39" t="s">
        <v>234</v>
      </c>
    </row>
    <row r="35" spans="1:11" x14ac:dyDescent="0.2">
      <c r="A35" s="4">
        <v>301</v>
      </c>
      <c r="B35" s="4" t="s">
        <v>23</v>
      </c>
      <c r="C35" s="17">
        <f t="shared" ref="C35:J35" si="4">SUM(C31:C34)</f>
        <v>2097.5500000000002</v>
      </c>
      <c r="D35" s="5">
        <f t="shared" si="4"/>
        <v>2305</v>
      </c>
      <c r="E35" s="5">
        <f t="shared" si="4"/>
        <v>2305</v>
      </c>
      <c r="F35" s="5">
        <f t="shared" si="4"/>
        <v>1009.5</v>
      </c>
      <c r="G35" s="5">
        <f t="shared" si="4"/>
        <v>1295.5</v>
      </c>
      <c r="H35" s="5"/>
      <c r="I35" s="5"/>
      <c r="J35" s="95">
        <f t="shared" si="4"/>
        <v>3305</v>
      </c>
    </row>
    <row r="36" spans="1:11" ht="12" customHeight="1" x14ac:dyDescent="0.2">
      <c r="A36" s="1">
        <v>302</v>
      </c>
      <c r="B36" s="1" t="s">
        <v>13</v>
      </c>
      <c r="C36" s="16">
        <v>1914.05</v>
      </c>
      <c r="D36" s="3">
        <v>1000</v>
      </c>
      <c r="E36" s="3">
        <v>2000</v>
      </c>
      <c r="F36" s="3">
        <v>1515</v>
      </c>
      <c r="G36" s="3">
        <f>SUM(E36-F36)</f>
        <v>485</v>
      </c>
      <c r="H36" s="3"/>
      <c r="I36" s="3"/>
      <c r="J36" s="94">
        <v>2000</v>
      </c>
      <c r="K36" s="39" t="s">
        <v>301</v>
      </c>
    </row>
    <row r="37" spans="1:11" x14ac:dyDescent="0.2">
      <c r="A37" s="1">
        <v>303</v>
      </c>
      <c r="B37" s="1" t="s">
        <v>86</v>
      </c>
      <c r="G37" s="3"/>
      <c r="H37" s="3"/>
      <c r="I37" s="3"/>
    </row>
    <row r="38" spans="1:11" x14ac:dyDescent="0.2">
      <c r="A38" s="1" t="s">
        <v>87</v>
      </c>
      <c r="B38" s="1" t="s">
        <v>69</v>
      </c>
      <c r="C38" s="16">
        <v>0</v>
      </c>
      <c r="D38" s="3">
        <v>0</v>
      </c>
      <c r="E38" s="3">
        <v>0</v>
      </c>
      <c r="F38" s="3">
        <v>0</v>
      </c>
      <c r="G38" s="3">
        <f>SUM(E38-F38)</f>
        <v>0</v>
      </c>
      <c r="H38" s="3"/>
      <c r="I38" s="3"/>
      <c r="J38" s="94">
        <v>0</v>
      </c>
    </row>
    <row r="39" spans="1:11" x14ac:dyDescent="0.2">
      <c r="A39" s="1" t="s">
        <v>88</v>
      </c>
      <c r="B39" s="1" t="s">
        <v>20</v>
      </c>
      <c r="C39" s="16">
        <v>8436.8700000000008</v>
      </c>
      <c r="D39" s="3">
        <v>9000</v>
      </c>
      <c r="E39" s="3">
        <v>9000</v>
      </c>
      <c r="F39" s="3">
        <v>7069.72</v>
      </c>
      <c r="G39" s="3">
        <f t="shared" ref="G39:G40" si="5">SUM(E39-F39)</f>
        <v>1930.2799999999997</v>
      </c>
      <c r="H39" s="3"/>
      <c r="I39" s="3"/>
      <c r="J39" s="94">
        <v>9000</v>
      </c>
      <c r="K39" s="39" t="s">
        <v>207</v>
      </c>
    </row>
    <row r="40" spans="1:11" ht="12" customHeight="1" x14ac:dyDescent="0.2">
      <c r="A40" s="1" t="s">
        <v>89</v>
      </c>
      <c r="B40" s="1" t="s">
        <v>90</v>
      </c>
      <c r="C40" s="16">
        <v>2222.4899999999998</v>
      </c>
      <c r="D40" s="3">
        <v>3000</v>
      </c>
      <c r="E40" s="3">
        <v>3000</v>
      </c>
      <c r="F40" s="68">
        <v>828.04</v>
      </c>
      <c r="G40" s="3">
        <f t="shared" si="5"/>
        <v>2171.96</v>
      </c>
      <c r="H40" s="3"/>
      <c r="I40" s="3"/>
      <c r="J40" s="94">
        <v>3000</v>
      </c>
    </row>
    <row r="41" spans="1:11" x14ac:dyDescent="0.2">
      <c r="A41" s="4">
        <v>303</v>
      </c>
      <c r="B41" s="4" t="s">
        <v>23</v>
      </c>
      <c r="C41" s="17">
        <f>SUM(C38:C40)</f>
        <v>10659.36</v>
      </c>
      <c r="D41" s="5">
        <f t="shared" ref="D41:E41" si="6">SUM(D38:D40)</f>
        <v>12000</v>
      </c>
      <c r="E41" s="5">
        <f t="shared" si="6"/>
        <v>12000</v>
      </c>
      <c r="F41" s="5">
        <f t="shared" ref="F41:J41" si="7">SUM(F38:F40)</f>
        <v>7897.76</v>
      </c>
      <c r="G41" s="5">
        <f t="shared" si="7"/>
        <v>4102.24</v>
      </c>
      <c r="H41" s="5"/>
      <c r="I41" s="5"/>
      <c r="J41" s="95">
        <f t="shared" si="7"/>
        <v>12000</v>
      </c>
    </row>
    <row r="42" spans="1:11" x14ac:dyDescent="0.2">
      <c r="A42" s="1">
        <v>304</v>
      </c>
      <c r="B42" s="1" t="s">
        <v>91</v>
      </c>
      <c r="C42" s="16">
        <v>505.56</v>
      </c>
      <c r="D42" s="3">
        <v>250</v>
      </c>
      <c r="E42" s="3">
        <v>250</v>
      </c>
      <c r="F42" s="3">
        <v>304.83</v>
      </c>
      <c r="G42" s="3">
        <f>SUM(E42-F42)</f>
        <v>-54.829999999999984</v>
      </c>
      <c r="H42" s="3"/>
      <c r="I42" s="3"/>
      <c r="J42" s="94">
        <v>500</v>
      </c>
      <c r="K42" s="39" t="s">
        <v>304</v>
      </c>
    </row>
    <row r="43" spans="1:11" x14ac:dyDescent="0.2">
      <c r="A43" s="1">
        <v>305</v>
      </c>
      <c r="B43" s="1" t="s">
        <v>92</v>
      </c>
      <c r="C43" s="16">
        <v>513.53</v>
      </c>
      <c r="D43" s="3">
        <v>500</v>
      </c>
      <c r="E43" s="3">
        <v>500</v>
      </c>
      <c r="F43" s="3">
        <v>251.54</v>
      </c>
      <c r="G43" s="3">
        <f t="shared" ref="G43:G60" si="8">SUM(E43-F43)</f>
        <v>248.46</v>
      </c>
      <c r="H43" s="3"/>
      <c r="I43" s="3"/>
      <c r="J43" s="94">
        <v>1500</v>
      </c>
      <c r="K43" s="39" t="s">
        <v>323</v>
      </c>
    </row>
    <row r="44" spans="1:11" x14ac:dyDescent="0.2">
      <c r="A44" s="1">
        <v>307</v>
      </c>
      <c r="B44" s="1" t="s">
        <v>93</v>
      </c>
      <c r="C44" s="16">
        <v>921.41</v>
      </c>
      <c r="D44" s="3">
        <v>1200</v>
      </c>
      <c r="E44" s="3">
        <v>1200</v>
      </c>
      <c r="F44" s="3">
        <v>636.65</v>
      </c>
      <c r="G44" s="3">
        <f t="shared" si="8"/>
        <v>563.35</v>
      </c>
      <c r="H44" s="3"/>
      <c r="I44" s="3"/>
      <c r="J44" s="94">
        <v>1500</v>
      </c>
      <c r="K44" s="1" t="s">
        <v>278</v>
      </c>
    </row>
    <row r="45" spans="1:11" x14ac:dyDescent="0.2">
      <c r="A45" s="1">
        <v>308</v>
      </c>
      <c r="B45" s="1" t="s">
        <v>94</v>
      </c>
      <c r="C45" s="16">
        <v>2948</v>
      </c>
      <c r="D45" s="3">
        <v>1000</v>
      </c>
      <c r="E45" s="3">
        <v>1000</v>
      </c>
      <c r="F45" s="3">
        <v>80</v>
      </c>
      <c r="G45" s="3">
        <f t="shared" si="8"/>
        <v>920</v>
      </c>
      <c r="H45" s="3"/>
      <c r="I45" s="3"/>
      <c r="J45" s="94">
        <v>1500</v>
      </c>
      <c r="K45" s="39" t="s">
        <v>254</v>
      </c>
    </row>
    <row r="46" spans="1:11" x14ac:dyDescent="0.2">
      <c r="A46" s="1">
        <v>310</v>
      </c>
      <c r="B46" s="1" t="s">
        <v>95</v>
      </c>
      <c r="C46" s="16">
        <v>15552.46</v>
      </c>
      <c r="D46" s="3">
        <v>16000</v>
      </c>
      <c r="E46" s="3">
        <v>16000</v>
      </c>
      <c r="F46" s="3">
        <v>7017.89</v>
      </c>
      <c r="G46" s="3">
        <f t="shared" si="8"/>
        <v>8982.11</v>
      </c>
      <c r="H46" s="3"/>
      <c r="I46" s="3"/>
      <c r="J46" s="94">
        <v>18000</v>
      </c>
      <c r="K46" s="39" t="s">
        <v>208</v>
      </c>
    </row>
    <row r="47" spans="1:11" x14ac:dyDescent="0.2">
      <c r="A47" s="1">
        <v>311</v>
      </c>
      <c r="B47" s="1" t="s">
        <v>96</v>
      </c>
      <c r="C47" s="16">
        <v>2308.8000000000002</v>
      </c>
      <c r="D47" s="3">
        <v>2400</v>
      </c>
      <c r="E47" s="3">
        <v>2400</v>
      </c>
      <c r="F47" s="3">
        <v>182.87</v>
      </c>
      <c r="G47" s="3">
        <f t="shared" si="8"/>
        <v>2217.13</v>
      </c>
      <c r="H47" s="3"/>
      <c r="I47" s="3"/>
      <c r="J47" s="94">
        <v>2600</v>
      </c>
      <c r="K47" s="39" t="s">
        <v>235</v>
      </c>
    </row>
    <row r="48" spans="1:11" x14ac:dyDescent="0.2">
      <c r="A48" s="1">
        <v>313</v>
      </c>
      <c r="B48" s="1" t="s">
        <v>176</v>
      </c>
      <c r="C48" s="16">
        <v>0</v>
      </c>
      <c r="D48" s="3">
        <v>0</v>
      </c>
      <c r="E48" s="3">
        <v>0</v>
      </c>
      <c r="F48" s="3">
        <v>0</v>
      </c>
      <c r="G48" s="3">
        <f t="shared" si="8"/>
        <v>0</v>
      </c>
      <c r="H48" s="3"/>
      <c r="I48" s="3"/>
      <c r="J48" s="94">
        <v>0</v>
      </c>
    </row>
    <row r="49" spans="1:11" x14ac:dyDescent="0.2">
      <c r="A49" s="1">
        <v>315</v>
      </c>
      <c r="B49" s="1" t="s">
        <v>221</v>
      </c>
      <c r="C49" s="16">
        <v>0</v>
      </c>
      <c r="D49" s="3">
        <v>0</v>
      </c>
      <c r="E49" s="3">
        <v>0</v>
      </c>
      <c r="F49" s="3">
        <v>0</v>
      </c>
      <c r="G49" s="3">
        <f t="shared" si="8"/>
        <v>0</v>
      </c>
      <c r="H49" s="3"/>
      <c r="I49" s="3"/>
      <c r="J49" s="94">
        <v>0</v>
      </c>
      <c r="K49" s="39" t="s">
        <v>215</v>
      </c>
    </row>
    <row r="50" spans="1:11" x14ac:dyDescent="0.2">
      <c r="A50" s="1">
        <v>316</v>
      </c>
      <c r="B50" s="1" t="s">
        <v>97</v>
      </c>
      <c r="C50" s="16">
        <v>0</v>
      </c>
      <c r="D50" s="3">
        <v>250</v>
      </c>
      <c r="E50" s="3">
        <v>700</v>
      </c>
      <c r="F50" s="3">
        <v>800</v>
      </c>
      <c r="G50" s="3">
        <f t="shared" si="8"/>
        <v>-100</v>
      </c>
      <c r="H50" s="3"/>
      <c r="I50" s="3"/>
      <c r="J50" s="94">
        <v>1000</v>
      </c>
      <c r="K50" s="1" t="s">
        <v>276</v>
      </c>
    </row>
    <row r="51" spans="1:11" x14ac:dyDescent="0.2">
      <c r="A51" s="1">
        <v>318</v>
      </c>
      <c r="B51" s="1" t="s">
        <v>98</v>
      </c>
      <c r="C51" s="16">
        <v>0</v>
      </c>
      <c r="D51" s="3">
        <v>50</v>
      </c>
      <c r="E51" s="3">
        <v>50</v>
      </c>
      <c r="F51" s="3">
        <v>0</v>
      </c>
      <c r="G51" s="3">
        <f t="shared" si="8"/>
        <v>50</v>
      </c>
      <c r="H51" s="3"/>
      <c r="I51" s="3"/>
      <c r="J51" s="94">
        <v>50</v>
      </c>
    </row>
    <row r="52" spans="1:11" x14ac:dyDescent="0.2">
      <c r="A52" s="1">
        <v>320</v>
      </c>
      <c r="B52" s="1" t="s">
        <v>99</v>
      </c>
      <c r="C52" s="16">
        <v>128598.79</v>
      </c>
      <c r="D52" s="3">
        <v>350</v>
      </c>
      <c r="E52" s="3">
        <v>700</v>
      </c>
      <c r="F52" s="3">
        <v>652.59</v>
      </c>
      <c r="G52" s="3">
        <f t="shared" si="8"/>
        <v>47.409999999999968</v>
      </c>
      <c r="H52" s="3"/>
      <c r="I52" s="3"/>
      <c r="J52" s="94">
        <v>1000</v>
      </c>
    </row>
    <row r="53" spans="1:11" x14ac:dyDescent="0.2">
      <c r="A53" s="1">
        <v>321</v>
      </c>
      <c r="B53" s="1" t="s">
        <v>154</v>
      </c>
      <c r="C53" s="16">
        <v>6245</v>
      </c>
      <c r="D53" s="3">
        <v>4000</v>
      </c>
      <c r="E53" s="3">
        <v>4000</v>
      </c>
      <c r="F53" s="3">
        <v>0</v>
      </c>
      <c r="G53" s="3">
        <f t="shared" si="8"/>
        <v>4000</v>
      </c>
      <c r="H53" s="3"/>
      <c r="I53" s="3"/>
      <c r="J53" s="94">
        <v>4000</v>
      </c>
      <c r="K53" s="39" t="s">
        <v>240</v>
      </c>
    </row>
    <row r="54" spans="1:11" ht="12" customHeight="1" x14ac:dyDescent="0.2">
      <c r="A54" s="104">
        <v>322</v>
      </c>
      <c r="B54" s="104" t="s">
        <v>222</v>
      </c>
      <c r="C54" s="105">
        <v>0</v>
      </c>
      <c r="D54" s="106">
        <v>2000</v>
      </c>
      <c r="E54" s="106">
        <v>0</v>
      </c>
      <c r="F54" s="106">
        <v>0</v>
      </c>
      <c r="G54" s="106">
        <f t="shared" si="8"/>
        <v>0</v>
      </c>
      <c r="H54" s="106"/>
      <c r="I54" s="106"/>
      <c r="J54" s="107">
        <v>2000</v>
      </c>
      <c r="K54" s="108" t="s">
        <v>302</v>
      </c>
    </row>
    <row r="55" spans="1:11" x14ac:dyDescent="0.2">
      <c r="A55" s="1">
        <v>805</v>
      </c>
      <c r="B55" s="1" t="s">
        <v>146</v>
      </c>
      <c r="C55" s="16">
        <v>0</v>
      </c>
      <c r="D55" s="3">
        <v>100</v>
      </c>
      <c r="E55" s="3">
        <v>100</v>
      </c>
      <c r="F55" s="3">
        <v>0</v>
      </c>
      <c r="G55" s="3">
        <f t="shared" si="8"/>
        <v>100</v>
      </c>
      <c r="H55" s="3"/>
      <c r="I55" s="3"/>
      <c r="J55" s="94">
        <v>100</v>
      </c>
      <c r="K55" s="39" t="s">
        <v>236</v>
      </c>
    </row>
    <row r="56" spans="1:11" ht="12" customHeight="1" x14ac:dyDescent="0.2">
      <c r="A56" s="83">
        <v>810</v>
      </c>
      <c r="B56" s="83" t="s">
        <v>147</v>
      </c>
      <c r="C56" s="84">
        <v>7069.28</v>
      </c>
      <c r="D56" s="85">
        <v>0</v>
      </c>
      <c r="E56" s="85">
        <v>6560</v>
      </c>
      <c r="F56" s="85">
        <v>4652.42</v>
      </c>
      <c r="G56" s="85">
        <f t="shared" si="8"/>
        <v>1907.58</v>
      </c>
      <c r="H56" s="85"/>
      <c r="I56" s="85"/>
      <c r="J56" s="98">
        <v>0</v>
      </c>
      <c r="K56" s="88" t="s">
        <v>249</v>
      </c>
    </row>
    <row r="57" spans="1:11" x14ac:dyDescent="0.2">
      <c r="A57" s="1">
        <v>811</v>
      </c>
      <c r="B57" s="1" t="s">
        <v>148</v>
      </c>
      <c r="C57" s="16">
        <v>0</v>
      </c>
      <c r="D57" s="3">
        <v>0</v>
      </c>
      <c r="E57" s="3">
        <v>0</v>
      </c>
      <c r="F57" s="3">
        <v>0</v>
      </c>
      <c r="G57" s="3">
        <f t="shared" si="8"/>
        <v>0</v>
      </c>
      <c r="H57" s="3"/>
      <c r="I57" s="3"/>
      <c r="J57" s="94">
        <v>0</v>
      </c>
      <c r="K57" s="38"/>
    </row>
    <row r="58" spans="1:11" x14ac:dyDescent="0.2">
      <c r="A58" s="1">
        <v>815</v>
      </c>
      <c r="B58" s="1" t="s">
        <v>155</v>
      </c>
      <c r="C58" s="16">
        <v>0</v>
      </c>
      <c r="D58" s="3">
        <v>0</v>
      </c>
      <c r="E58" s="3">
        <v>1500</v>
      </c>
      <c r="F58" s="3">
        <v>416.67</v>
      </c>
      <c r="G58" s="3">
        <f t="shared" si="8"/>
        <v>1083.33</v>
      </c>
      <c r="H58" s="3"/>
      <c r="I58" s="3"/>
      <c r="J58" s="94">
        <v>0</v>
      </c>
      <c r="K58" s="1" t="s">
        <v>265</v>
      </c>
    </row>
    <row r="59" spans="1:11" x14ac:dyDescent="0.2">
      <c r="A59" s="1">
        <v>820</v>
      </c>
      <c r="B59" s="1" t="s">
        <v>156</v>
      </c>
      <c r="C59" s="16">
        <v>0</v>
      </c>
      <c r="D59" s="3">
        <v>0</v>
      </c>
      <c r="E59" s="3">
        <v>0</v>
      </c>
      <c r="F59" s="3">
        <v>0</v>
      </c>
      <c r="G59" s="3">
        <f t="shared" si="8"/>
        <v>0</v>
      </c>
      <c r="H59" s="3"/>
      <c r="I59" s="3"/>
      <c r="J59" s="94">
        <v>0</v>
      </c>
    </row>
    <row r="60" spans="1:11" x14ac:dyDescent="0.2">
      <c r="A60" s="1">
        <v>825</v>
      </c>
      <c r="B60" s="1" t="s">
        <v>157</v>
      </c>
      <c r="C60" s="16">
        <v>0</v>
      </c>
      <c r="D60" s="3">
        <v>0</v>
      </c>
      <c r="E60" s="3">
        <v>0</v>
      </c>
      <c r="F60" s="3">
        <v>0</v>
      </c>
      <c r="G60" s="3">
        <f t="shared" si="8"/>
        <v>0</v>
      </c>
      <c r="H60" s="3"/>
      <c r="I60" s="3"/>
      <c r="J60" s="94">
        <v>0</v>
      </c>
      <c r="K60" s="39" t="s">
        <v>237</v>
      </c>
    </row>
    <row r="61" spans="1:11" s="2" customFormat="1" x14ac:dyDescent="0.2">
      <c r="A61" s="4" t="s">
        <v>19</v>
      </c>
      <c r="B61" s="4"/>
      <c r="C61" s="17">
        <f>SUM(C29,C35,C36,C41,C42,C43,C44,C45,C46,C47,C48:C60)</f>
        <v>227417.87</v>
      </c>
      <c r="D61" s="5">
        <f t="shared" ref="D61:J61" si="9">SUM(D29,D35,D36,D41,D42,D43,D44,D45,D46,D47,D48:D60)</f>
        <v>104005</v>
      </c>
      <c r="E61" s="5">
        <f t="shared" si="9"/>
        <v>111865</v>
      </c>
      <c r="F61" s="5">
        <f t="shared" si="9"/>
        <v>57696.130000000005</v>
      </c>
      <c r="G61" s="5">
        <f t="shared" si="9"/>
        <v>54168.87</v>
      </c>
      <c r="H61" s="5"/>
      <c r="I61" s="5"/>
      <c r="J61" s="95">
        <f t="shared" si="9"/>
        <v>114155</v>
      </c>
      <c r="K61" s="43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120-FFCB-472E-B3A5-88B4F2AC18FD}">
  <dimension ref="A2:L37"/>
  <sheetViews>
    <sheetView zoomScale="130" zoomScaleNormal="130" workbookViewId="0">
      <pane ySplit="4" topLeftCell="A14" activePane="bottomLeft" state="frozen"/>
      <selection activeCell="M21" sqref="M21"/>
      <selection pane="bottomLeft" activeCell="K25" sqref="K25"/>
    </sheetView>
  </sheetViews>
  <sheetFormatPr defaultColWidth="25.42578125" defaultRowHeight="12" x14ac:dyDescent="0.2"/>
  <cols>
    <col min="1" max="1" width="8" style="1" customWidth="1"/>
    <col min="2" max="2" width="31.140625" style="1" customWidth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3" customWidth="1"/>
    <col min="11" max="11" width="90.7109375" style="1" customWidth="1"/>
    <col min="12" max="16384" width="25.42578125" style="1"/>
  </cols>
  <sheetData>
    <row r="2" spans="1:11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247</v>
      </c>
      <c r="I2" s="2" t="s">
        <v>248</v>
      </c>
      <c r="J2" s="92" t="s">
        <v>252</v>
      </c>
      <c r="K2" s="2" t="s">
        <v>257</v>
      </c>
    </row>
    <row r="3" spans="1:11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2" t="s">
        <v>9</v>
      </c>
      <c r="K3" s="2"/>
    </row>
    <row r="4" spans="1:11" x14ac:dyDescent="0.2">
      <c r="A4" s="2" t="s">
        <v>163</v>
      </c>
    </row>
    <row r="5" spans="1:11" x14ac:dyDescent="0.2">
      <c r="A5" s="2" t="s">
        <v>1</v>
      </c>
    </row>
    <row r="6" spans="1:11" x14ac:dyDescent="0.2">
      <c r="A6" s="1">
        <v>5001</v>
      </c>
      <c r="B6" s="1" t="s">
        <v>100</v>
      </c>
      <c r="C6" s="16">
        <v>17520.8</v>
      </c>
      <c r="D6" s="3">
        <v>14000</v>
      </c>
      <c r="E6" s="3">
        <v>14000</v>
      </c>
      <c r="F6" s="3">
        <v>12107</v>
      </c>
      <c r="G6" s="3">
        <f>SUM(F6-E6)</f>
        <v>-1893</v>
      </c>
      <c r="H6" s="3"/>
      <c r="I6" s="3"/>
      <c r="J6" s="94">
        <v>14000</v>
      </c>
      <c r="K6" s="1" t="s">
        <v>224</v>
      </c>
    </row>
    <row r="7" spans="1:11" x14ac:dyDescent="0.2">
      <c r="A7" s="1">
        <v>5002</v>
      </c>
      <c r="B7" s="1" t="s">
        <v>101</v>
      </c>
      <c r="C7" s="16">
        <v>539.65</v>
      </c>
      <c r="D7" s="3">
        <v>0</v>
      </c>
      <c r="E7" s="3">
        <v>0</v>
      </c>
      <c r="F7" s="3">
        <v>163.98</v>
      </c>
      <c r="G7" s="3">
        <f t="shared" ref="G7:G10" si="0">SUM(F7-E7)</f>
        <v>163.98</v>
      </c>
      <c r="H7" s="3"/>
      <c r="I7" s="3"/>
      <c r="J7" s="94">
        <v>0</v>
      </c>
    </row>
    <row r="8" spans="1:11" x14ac:dyDescent="0.2">
      <c r="A8" s="1">
        <v>5003</v>
      </c>
      <c r="B8" s="1" t="s">
        <v>102</v>
      </c>
      <c r="C8" s="16">
        <v>8395.65</v>
      </c>
      <c r="D8" s="3">
        <v>5000</v>
      </c>
      <c r="E8" s="3">
        <v>5000</v>
      </c>
      <c r="F8" s="3">
        <v>4665.8999999999996</v>
      </c>
      <c r="G8" s="3">
        <f t="shared" si="0"/>
        <v>-334.10000000000036</v>
      </c>
      <c r="H8" s="3"/>
      <c r="I8" s="3"/>
      <c r="J8" s="94">
        <v>5000</v>
      </c>
      <c r="K8" s="1" t="s">
        <v>216</v>
      </c>
    </row>
    <row r="9" spans="1:11" x14ac:dyDescent="0.2">
      <c r="A9" s="1">
        <v>5004</v>
      </c>
      <c r="B9" s="1" t="s">
        <v>103</v>
      </c>
      <c r="C9" s="16">
        <v>13272.05</v>
      </c>
      <c r="D9" s="3">
        <v>12000</v>
      </c>
      <c r="E9" s="3">
        <v>12000</v>
      </c>
      <c r="F9" s="3">
        <v>11212.54</v>
      </c>
      <c r="G9" s="3">
        <f t="shared" si="0"/>
        <v>-787.45999999999913</v>
      </c>
      <c r="H9" s="3"/>
      <c r="I9" s="3"/>
      <c r="J9" s="94">
        <v>14000</v>
      </c>
      <c r="K9" s="1" t="s">
        <v>239</v>
      </c>
    </row>
    <row r="10" spans="1:11" x14ac:dyDescent="0.2">
      <c r="A10" s="1">
        <v>5010</v>
      </c>
      <c r="B10" s="1" t="s">
        <v>104</v>
      </c>
      <c r="C10" s="16">
        <v>1074.19</v>
      </c>
      <c r="D10" s="3">
        <v>0</v>
      </c>
      <c r="E10" s="3">
        <v>0</v>
      </c>
      <c r="F10" s="3">
        <v>-1587.08</v>
      </c>
      <c r="G10" s="3">
        <f t="shared" si="0"/>
        <v>-1587.08</v>
      </c>
      <c r="H10" s="3"/>
      <c r="I10" s="3"/>
      <c r="J10" s="94">
        <v>0</v>
      </c>
    </row>
    <row r="11" spans="1:11" x14ac:dyDescent="0.2">
      <c r="A11" s="1">
        <v>5020</v>
      </c>
      <c r="B11" s="1" t="s">
        <v>131</v>
      </c>
      <c r="C11" s="16">
        <v>0</v>
      </c>
      <c r="D11" s="3">
        <v>0</v>
      </c>
      <c r="E11" s="3">
        <v>0</v>
      </c>
      <c r="F11" s="3">
        <v>0</v>
      </c>
      <c r="G11" s="3">
        <f>SUM(F11-E11)</f>
        <v>0</v>
      </c>
      <c r="H11" s="3"/>
      <c r="I11" s="3"/>
      <c r="J11" s="94">
        <v>0</v>
      </c>
    </row>
    <row r="12" spans="1:11" x14ac:dyDescent="0.2">
      <c r="B12" s="1" t="s">
        <v>314</v>
      </c>
      <c r="C12" s="16">
        <v>0</v>
      </c>
      <c r="D12" s="3">
        <v>0</v>
      </c>
      <c r="E12" s="3">
        <v>0</v>
      </c>
      <c r="F12" s="3">
        <v>0</v>
      </c>
      <c r="G12" s="3">
        <f>SUM(F12-E12)</f>
        <v>0</v>
      </c>
      <c r="H12" s="3"/>
      <c r="I12" s="3"/>
      <c r="J12" s="94">
        <v>4000</v>
      </c>
    </row>
    <row r="13" spans="1:11" x14ac:dyDescent="0.2">
      <c r="A13" s="4" t="s">
        <v>14</v>
      </c>
      <c r="B13" s="4"/>
      <c r="C13" s="17">
        <f>SUM(C6:C12)</f>
        <v>40802.339999999997</v>
      </c>
      <c r="D13" s="5">
        <f>SUM(D6:D12)</f>
        <v>31000</v>
      </c>
      <c r="E13" s="5">
        <f>SUM(E6:E12)</f>
        <v>31000</v>
      </c>
      <c r="F13" s="5">
        <f>SUM(F6:F12)</f>
        <v>26562.339999999997</v>
      </c>
      <c r="G13" s="5">
        <f>SUM(G6:G12)</f>
        <v>-4437.66</v>
      </c>
      <c r="H13" s="5"/>
      <c r="I13" s="5"/>
      <c r="J13" s="95">
        <f>SUM(J6:J12)</f>
        <v>37000</v>
      </c>
      <c r="K13" s="3"/>
    </row>
    <row r="14" spans="1:11" x14ac:dyDescent="0.2">
      <c r="C14" s="16"/>
      <c r="D14" s="3"/>
      <c r="E14" s="3"/>
      <c r="F14" s="3"/>
      <c r="G14" s="3"/>
      <c r="H14" s="3"/>
      <c r="I14" s="3"/>
      <c r="J14" s="94"/>
      <c r="K14" s="3"/>
    </row>
    <row r="15" spans="1:11" x14ac:dyDescent="0.2">
      <c r="A15" s="2" t="s">
        <v>2</v>
      </c>
    </row>
    <row r="16" spans="1:11" x14ac:dyDescent="0.2">
      <c r="A16" s="1">
        <v>502</v>
      </c>
      <c r="B16" s="1" t="s">
        <v>105</v>
      </c>
      <c r="C16" s="16"/>
      <c r="D16" s="3"/>
      <c r="E16" s="3"/>
      <c r="F16" s="3"/>
      <c r="G16" s="3"/>
      <c r="H16" s="3"/>
      <c r="I16" s="3"/>
      <c r="J16" s="94"/>
    </row>
    <row r="17" spans="1:12" x14ac:dyDescent="0.2">
      <c r="A17" s="1" t="s">
        <v>106</v>
      </c>
      <c r="B17" s="1" t="s">
        <v>107</v>
      </c>
      <c r="C17" s="16">
        <v>4990</v>
      </c>
      <c r="D17" s="3">
        <v>6200</v>
      </c>
      <c r="E17" s="3">
        <v>6200</v>
      </c>
      <c r="F17" s="3">
        <v>3992</v>
      </c>
      <c r="G17" s="3">
        <f>SUM(E17-F17)</f>
        <v>2208</v>
      </c>
      <c r="H17" s="3"/>
      <c r="I17" s="3"/>
      <c r="J17" s="94">
        <v>6200</v>
      </c>
    </row>
    <row r="18" spans="1:12" x14ac:dyDescent="0.2">
      <c r="A18" s="1" t="s">
        <v>108</v>
      </c>
      <c r="B18" s="1" t="s">
        <v>109</v>
      </c>
      <c r="C18" s="16">
        <v>4430.0600000000004</v>
      </c>
      <c r="D18" s="3">
        <v>4500</v>
      </c>
      <c r="E18" s="3">
        <v>4500</v>
      </c>
      <c r="F18" s="3">
        <v>3491.78</v>
      </c>
      <c r="G18" s="3">
        <f t="shared" ref="G18:G21" si="1">SUM(E18-F18)</f>
        <v>1008.2199999999998</v>
      </c>
      <c r="H18" s="3"/>
      <c r="I18" s="3"/>
      <c r="J18" s="94">
        <v>4500</v>
      </c>
    </row>
    <row r="19" spans="1:12" x14ac:dyDescent="0.2">
      <c r="A19" s="1" t="s">
        <v>110</v>
      </c>
      <c r="B19" s="1" t="s">
        <v>111</v>
      </c>
      <c r="C19" s="16">
        <v>5063.1899999999996</v>
      </c>
      <c r="D19" s="3">
        <v>10000</v>
      </c>
      <c r="E19" s="3">
        <v>10000</v>
      </c>
      <c r="F19" s="3">
        <v>2274.52</v>
      </c>
      <c r="G19" s="3">
        <f t="shared" si="1"/>
        <v>7725.48</v>
      </c>
      <c r="H19" s="3"/>
      <c r="I19" s="3"/>
      <c r="J19" s="94">
        <v>10000</v>
      </c>
    </row>
    <row r="20" spans="1:12" x14ac:dyDescent="0.2">
      <c r="A20" s="1" t="s">
        <v>112</v>
      </c>
      <c r="B20" s="1" t="s">
        <v>113</v>
      </c>
      <c r="C20" s="16">
        <v>8850.68</v>
      </c>
      <c r="D20" s="3">
        <v>12000</v>
      </c>
      <c r="E20" s="3">
        <v>12000</v>
      </c>
      <c r="F20" s="3">
        <v>6714.98</v>
      </c>
      <c r="G20" s="3">
        <f t="shared" si="1"/>
        <v>5285.02</v>
      </c>
      <c r="H20" s="3"/>
      <c r="I20" s="3"/>
      <c r="J20" s="94">
        <v>10000</v>
      </c>
    </row>
    <row r="21" spans="1:12" x14ac:dyDescent="0.2">
      <c r="A21" s="1" t="s">
        <v>114</v>
      </c>
      <c r="B21" s="1" t="s">
        <v>164</v>
      </c>
      <c r="C21" s="16">
        <v>3150</v>
      </c>
      <c r="D21" s="3">
        <v>300</v>
      </c>
      <c r="E21" s="3">
        <v>300</v>
      </c>
      <c r="F21" s="3">
        <v>250</v>
      </c>
      <c r="G21" s="3">
        <f t="shared" si="1"/>
        <v>50</v>
      </c>
      <c r="H21" s="3"/>
      <c r="I21" s="3"/>
      <c r="J21" s="94">
        <v>300</v>
      </c>
      <c r="K21" s="1" t="s">
        <v>305</v>
      </c>
    </row>
    <row r="22" spans="1:12" x14ac:dyDescent="0.2">
      <c r="A22" s="4">
        <v>502</v>
      </c>
      <c r="B22" s="4" t="s">
        <v>23</v>
      </c>
      <c r="C22" s="17">
        <f>SUM(C17:C21)</f>
        <v>26483.93</v>
      </c>
      <c r="D22" s="5">
        <f t="shared" ref="D22:J22" si="2">SUM(D17:D21)</f>
        <v>33000</v>
      </c>
      <c r="E22" s="5">
        <f t="shared" si="2"/>
        <v>33000</v>
      </c>
      <c r="F22" s="5">
        <f t="shared" si="2"/>
        <v>16723.28</v>
      </c>
      <c r="G22" s="5">
        <f t="shared" si="2"/>
        <v>16276.72</v>
      </c>
      <c r="H22" s="5"/>
      <c r="I22" s="5"/>
      <c r="J22" s="95">
        <f t="shared" si="2"/>
        <v>31000</v>
      </c>
    </row>
    <row r="23" spans="1:12" x14ac:dyDescent="0.2">
      <c r="A23" s="1">
        <v>503</v>
      </c>
      <c r="B23" s="1" t="s">
        <v>115</v>
      </c>
      <c r="C23" s="16"/>
      <c r="D23" s="3"/>
      <c r="E23" s="3"/>
      <c r="F23" s="3"/>
      <c r="G23" s="3"/>
      <c r="H23" s="3"/>
      <c r="I23" s="3"/>
      <c r="J23" s="94"/>
    </row>
    <row r="24" spans="1:12" x14ac:dyDescent="0.2">
      <c r="A24" s="104" t="s">
        <v>116</v>
      </c>
      <c r="B24" s="104" t="s">
        <v>99</v>
      </c>
      <c r="C24" s="105">
        <v>6269.66</v>
      </c>
      <c r="D24" s="106">
        <v>5000</v>
      </c>
      <c r="E24" s="106">
        <v>10000</v>
      </c>
      <c r="F24" s="106">
        <v>3174.78</v>
      </c>
      <c r="G24" s="106">
        <f>SUM(E24-F24)</f>
        <v>6825.2199999999993</v>
      </c>
      <c r="H24" s="106"/>
      <c r="I24" s="106"/>
      <c r="J24" s="107">
        <v>20000</v>
      </c>
      <c r="K24" s="104" t="s">
        <v>325</v>
      </c>
      <c r="L24" s="82"/>
    </row>
    <row r="25" spans="1:12" x14ac:dyDescent="0.2">
      <c r="A25" s="104" t="s">
        <v>117</v>
      </c>
      <c r="B25" s="104" t="s">
        <v>118</v>
      </c>
      <c r="C25" s="105">
        <v>702.03</v>
      </c>
      <c r="D25" s="106">
        <v>500</v>
      </c>
      <c r="E25" s="106">
        <v>500</v>
      </c>
      <c r="F25" s="106">
        <v>409.5</v>
      </c>
      <c r="G25" s="106">
        <f t="shared" ref="G25:G32" si="3">SUM(E25-F25)</f>
        <v>90.5</v>
      </c>
      <c r="H25" s="106"/>
      <c r="I25" s="106"/>
      <c r="J25" s="107">
        <v>20000</v>
      </c>
      <c r="K25" s="104" t="s">
        <v>281</v>
      </c>
    </row>
    <row r="26" spans="1:12" x14ac:dyDescent="0.2">
      <c r="A26" s="1" t="s">
        <v>119</v>
      </c>
      <c r="B26" s="1" t="s">
        <v>120</v>
      </c>
      <c r="C26" s="16">
        <v>6629.63</v>
      </c>
      <c r="D26" s="3">
        <v>6000</v>
      </c>
      <c r="E26" s="3">
        <v>6000</v>
      </c>
      <c r="F26" s="3">
        <v>4018.89</v>
      </c>
      <c r="G26" s="3">
        <f t="shared" si="3"/>
        <v>1981.1100000000001</v>
      </c>
      <c r="H26" s="3"/>
      <c r="I26" s="3"/>
      <c r="J26" s="94">
        <v>6000</v>
      </c>
    </row>
    <row r="27" spans="1:12" x14ac:dyDescent="0.2">
      <c r="A27" s="1" t="s">
        <v>121</v>
      </c>
      <c r="B27" s="1" t="s">
        <v>122</v>
      </c>
      <c r="C27" s="16">
        <v>1489.62</v>
      </c>
      <c r="D27" s="3">
        <v>1250</v>
      </c>
      <c r="E27" s="3">
        <v>1250</v>
      </c>
      <c r="F27" s="3">
        <v>817.86</v>
      </c>
      <c r="G27" s="3">
        <f t="shared" si="3"/>
        <v>432.14</v>
      </c>
      <c r="H27" s="3"/>
      <c r="I27" s="3"/>
      <c r="J27" s="94">
        <v>1250</v>
      </c>
    </row>
    <row r="28" spans="1:12" x14ac:dyDescent="0.2">
      <c r="A28" s="1" t="s">
        <v>123</v>
      </c>
      <c r="B28" s="1" t="s">
        <v>124</v>
      </c>
      <c r="C28" s="16">
        <v>0</v>
      </c>
      <c r="D28" s="3">
        <v>1000</v>
      </c>
      <c r="E28" s="3">
        <v>1500</v>
      </c>
      <c r="F28" s="3">
        <v>1254.78</v>
      </c>
      <c r="G28" s="3">
        <f t="shared" si="3"/>
        <v>245.22000000000003</v>
      </c>
      <c r="H28" s="3"/>
      <c r="I28" s="3"/>
      <c r="J28" s="94">
        <v>1000</v>
      </c>
      <c r="K28" s="1" t="s">
        <v>306</v>
      </c>
    </row>
    <row r="29" spans="1:12" x14ac:dyDescent="0.2">
      <c r="A29" s="1" t="s">
        <v>125</v>
      </c>
      <c r="B29" s="1" t="s">
        <v>126</v>
      </c>
      <c r="C29" s="16">
        <v>2096.4499999999998</v>
      </c>
      <c r="D29" s="3">
        <v>1000</v>
      </c>
      <c r="E29" s="3">
        <v>1000</v>
      </c>
      <c r="F29" s="3">
        <v>525</v>
      </c>
      <c r="G29" s="3">
        <f t="shared" si="3"/>
        <v>475</v>
      </c>
      <c r="H29" s="3"/>
      <c r="I29" s="3"/>
      <c r="J29" s="94">
        <v>1000</v>
      </c>
      <c r="K29" s="1" t="s">
        <v>238</v>
      </c>
    </row>
    <row r="30" spans="1:12" x14ac:dyDescent="0.2">
      <c r="A30" s="1" t="s">
        <v>127</v>
      </c>
      <c r="B30" s="1" t="s">
        <v>128</v>
      </c>
      <c r="C30" s="16">
        <v>0</v>
      </c>
      <c r="D30" s="3">
        <v>0</v>
      </c>
      <c r="E30" s="3">
        <v>0</v>
      </c>
      <c r="F30" s="3">
        <v>417</v>
      </c>
      <c r="G30" s="3">
        <f t="shared" si="3"/>
        <v>-417</v>
      </c>
      <c r="H30" s="3"/>
      <c r="I30" s="3"/>
      <c r="J30" s="94">
        <v>0</v>
      </c>
      <c r="K30" s="1" t="s">
        <v>283</v>
      </c>
    </row>
    <row r="31" spans="1:12" x14ac:dyDescent="0.2">
      <c r="A31" s="1" t="s">
        <v>165</v>
      </c>
      <c r="B31" s="1" t="s">
        <v>167</v>
      </c>
      <c r="C31" s="16">
        <v>83.5</v>
      </c>
      <c r="D31" s="3">
        <v>200</v>
      </c>
      <c r="E31" s="3">
        <v>200</v>
      </c>
      <c r="F31" s="3">
        <v>0</v>
      </c>
      <c r="G31" s="3">
        <f t="shared" si="3"/>
        <v>200</v>
      </c>
      <c r="H31" s="3"/>
      <c r="I31" s="3"/>
      <c r="J31" s="94">
        <v>200</v>
      </c>
    </row>
    <row r="32" spans="1:12" x14ac:dyDescent="0.2">
      <c r="A32" s="1" t="s">
        <v>166</v>
      </c>
      <c r="B32" s="1" t="s">
        <v>168</v>
      </c>
      <c r="C32" s="16">
        <v>667.5</v>
      </c>
      <c r="D32" s="3">
        <v>1000</v>
      </c>
      <c r="E32" s="3">
        <v>1000</v>
      </c>
      <c r="F32" s="3">
        <v>315</v>
      </c>
      <c r="G32" s="3">
        <f t="shared" si="3"/>
        <v>685</v>
      </c>
      <c r="H32" s="3"/>
      <c r="I32" s="3"/>
      <c r="J32" s="94">
        <v>1000</v>
      </c>
    </row>
    <row r="33" spans="1:11" x14ac:dyDescent="0.2">
      <c r="A33" s="4">
        <v>503</v>
      </c>
      <c r="B33" s="4" t="s">
        <v>23</v>
      </c>
      <c r="C33" s="17">
        <f>SUM(C24:C32)</f>
        <v>17938.39</v>
      </c>
      <c r="D33" s="5">
        <f t="shared" ref="D33:J33" si="4">SUM(D24:D32)</f>
        <v>15950</v>
      </c>
      <c r="E33" s="5">
        <f t="shared" si="4"/>
        <v>21450</v>
      </c>
      <c r="F33" s="5">
        <f t="shared" si="4"/>
        <v>10932.810000000001</v>
      </c>
      <c r="G33" s="5">
        <f t="shared" si="4"/>
        <v>10517.189999999999</v>
      </c>
      <c r="H33" s="5"/>
      <c r="I33" s="5"/>
      <c r="J33" s="95">
        <f t="shared" si="4"/>
        <v>50450</v>
      </c>
    </row>
    <row r="34" spans="1:11" x14ac:dyDescent="0.2">
      <c r="A34" s="1">
        <v>504</v>
      </c>
      <c r="B34" s="1" t="s">
        <v>129</v>
      </c>
      <c r="C34" s="16">
        <v>1535.57</v>
      </c>
      <c r="D34" s="3">
        <v>3500</v>
      </c>
      <c r="E34" s="3">
        <v>3500</v>
      </c>
      <c r="F34" s="3">
        <v>268.35000000000002</v>
      </c>
      <c r="G34" s="3">
        <f>SUM(E34-F34)</f>
        <v>3231.65</v>
      </c>
      <c r="H34" s="3"/>
      <c r="I34" s="3"/>
      <c r="J34" s="94">
        <v>5000</v>
      </c>
    </row>
    <row r="35" spans="1:11" x14ac:dyDescent="0.2">
      <c r="A35" s="1">
        <v>515</v>
      </c>
      <c r="B35" s="1" t="s">
        <v>210</v>
      </c>
      <c r="C35" s="16">
        <v>27611.200000000001</v>
      </c>
      <c r="D35" s="3">
        <v>18000</v>
      </c>
      <c r="E35" s="3">
        <v>18000</v>
      </c>
      <c r="F35" s="3">
        <v>15730.94</v>
      </c>
      <c r="G35" s="3">
        <f t="shared" ref="G35:G36" si="5">SUM(E35-F35)</f>
        <v>2269.0599999999995</v>
      </c>
      <c r="H35" s="3"/>
      <c r="I35" s="3"/>
      <c r="J35" s="94">
        <v>5000</v>
      </c>
      <c r="K35" s="39" t="s">
        <v>307</v>
      </c>
    </row>
    <row r="36" spans="1:11" x14ac:dyDescent="0.2">
      <c r="A36" s="1">
        <v>520</v>
      </c>
      <c r="B36" s="1" t="s">
        <v>184</v>
      </c>
      <c r="C36" s="16">
        <v>0</v>
      </c>
      <c r="D36" s="3">
        <v>0</v>
      </c>
      <c r="E36" s="3">
        <v>0</v>
      </c>
      <c r="F36" s="3">
        <v>0</v>
      </c>
      <c r="G36" s="3">
        <f t="shared" si="5"/>
        <v>0</v>
      </c>
      <c r="H36" s="3"/>
      <c r="I36" s="3"/>
      <c r="J36" s="94">
        <v>0</v>
      </c>
    </row>
    <row r="37" spans="1:11" x14ac:dyDescent="0.2">
      <c r="A37" s="4" t="s">
        <v>19</v>
      </c>
      <c r="B37" s="4"/>
      <c r="C37" s="5">
        <f>SUM(C22+C33+C34+C35+C36)</f>
        <v>73569.09</v>
      </c>
      <c r="D37" s="5">
        <f>SUM(D22+D33+D34+D35+D36)</f>
        <v>70450</v>
      </c>
      <c r="E37" s="5">
        <f>SUM(E22+E33+E34+E35+E36)</f>
        <v>75950</v>
      </c>
      <c r="F37" s="5">
        <f t="shared" ref="F37:J37" si="6">SUM(F22+F33+F34+F35+F36)</f>
        <v>43655.38</v>
      </c>
      <c r="G37" s="5">
        <f t="shared" si="6"/>
        <v>32294.619999999995</v>
      </c>
      <c r="H37" s="5"/>
      <c r="I37" s="5"/>
      <c r="J37" s="95">
        <f t="shared" si="6"/>
        <v>91450</v>
      </c>
      <c r="K37" s="3"/>
    </row>
  </sheetData>
  <pageMargins left="0.7" right="0.7" top="0.75" bottom="0.75" header="0.3" footer="0.3"/>
  <ignoredErrors>
    <ignoredError sqref="G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B1C9-2692-4AA5-B3F7-A17F36B844CE}">
  <dimension ref="A2:K51"/>
  <sheetViews>
    <sheetView zoomScale="127" zoomScaleNormal="120" workbookViewId="0">
      <pane ySplit="4" topLeftCell="A5" activePane="bottomLeft" state="frozen"/>
      <selection activeCell="M21" sqref="M21"/>
      <selection pane="bottomLeft" activeCell="K33" sqref="K33"/>
    </sheetView>
  </sheetViews>
  <sheetFormatPr defaultColWidth="25.42578125" defaultRowHeight="12" x14ac:dyDescent="0.2"/>
  <cols>
    <col min="1" max="1" width="8.855468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3" customWidth="1"/>
    <col min="11" max="11" width="37.5703125" style="1" customWidth="1"/>
    <col min="12" max="16384" width="25.42578125" style="1"/>
  </cols>
  <sheetData>
    <row r="2" spans="1:11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247</v>
      </c>
      <c r="I2" s="2" t="s">
        <v>248</v>
      </c>
      <c r="J2" s="92" t="s">
        <v>252</v>
      </c>
      <c r="K2" s="2" t="s">
        <v>257</v>
      </c>
    </row>
    <row r="3" spans="1:11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2" t="s">
        <v>9</v>
      </c>
      <c r="K3" s="2"/>
    </row>
    <row r="4" spans="1:11" x14ac:dyDescent="0.2">
      <c r="A4" s="2" t="s">
        <v>169</v>
      </c>
    </row>
    <row r="5" spans="1:11" x14ac:dyDescent="0.2">
      <c r="A5" s="1" t="s">
        <v>1</v>
      </c>
    </row>
    <row r="6" spans="1:11" x14ac:dyDescent="0.2">
      <c r="A6" s="1">
        <v>6001</v>
      </c>
      <c r="B6" s="1" t="s">
        <v>100</v>
      </c>
      <c r="C6" s="16">
        <v>25394.33</v>
      </c>
      <c r="D6" s="3">
        <v>20000</v>
      </c>
      <c r="E6" s="3">
        <v>20000</v>
      </c>
      <c r="F6" s="3">
        <v>9954.9599999999991</v>
      </c>
      <c r="G6" s="3">
        <f>SUM(F6-E6)</f>
        <v>-10045.040000000001</v>
      </c>
      <c r="H6" s="3"/>
      <c r="I6" s="3"/>
      <c r="J6" s="94">
        <v>20000</v>
      </c>
    </row>
    <row r="7" spans="1:11" x14ac:dyDescent="0.2">
      <c r="A7" s="1">
        <v>6002</v>
      </c>
      <c r="B7" s="1" t="s">
        <v>102</v>
      </c>
      <c r="C7" s="16">
        <v>4320.3</v>
      </c>
      <c r="D7" s="3">
        <v>3000</v>
      </c>
      <c r="E7" s="3">
        <v>3000</v>
      </c>
      <c r="F7" s="3">
        <v>8590.7900000000009</v>
      </c>
      <c r="G7" s="3">
        <f t="shared" ref="G7:G10" si="0">SUM(F7-E7)</f>
        <v>5590.7900000000009</v>
      </c>
      <c r="H7" s="3"/>
      <c r="I7" s="3"/>
      <c r="J7" s="94">
        <v>3000</v>
      </c>
    </row>
    <row r="8" spans="1:11" x14ac:dyDescent="0.2">
      <c r="A8" s="1">
        <v>6003</v>
      </c>
      <c r="B8" s="1" t="s">
        <v>130</v>
      </c>
      <c r="C8" s="16">
        <v>62.5</v>
      </c>
      <c r="D8" s="3">
        <v>0</v>
      </c>
      <c r="E8" s="3">
        <v>0</v>
      </c>
      <c r="F8" s="3">
        <v>210.23</v>
      </c>
      <c r="G8" s="3">
        <f t="shared" si="0"/>
        <v>210.23</v>
      </c>
      <c r="H8" s="3"/>
      <c r="I8" s="3"/>
      <c r="J8" s="94">
        <v>0</v>
      </c>
    </row>
    <row r="9" spans="1:11" x14ac:dyDescent="0.2">
      <c r="A9" s="1">
        <v>6010</v>
      </c>
      <c r="B9" s="1" t="s">
        <v>131</v>
      </c>
      <c r="C9" s="16">
        <v>0</v>
      </c>
      <c r="D9" s="3">
        <v>0</v>
      </c>
      <c r="E9" s="3">
        <v>0</v>
      </c>
      <c r="F9" s="3">
        <v>0</v>
      </c>
      <c r="G9" s="3">
        <f t="shared" si="0"/>
        <v>0</v>
      </c>
      <c r="H9" s="3"/>
      <c r="I9" s="3"/>
      <c r="J9" s="94">
        <v>0</v>
      </c>
    </row>
    <row r="10" spans="1:11" x14ac:dyDescent="0.2">
      <c r="A10" s="1">
        <v>6015</v>
      </c>
      <c r="B10" s="1" t="s">
        <v>104</v>
      </c>
      <c r="C10" s="16">
        <v>708.32</v>
      </c>
      <c r="D10" s="3">
        <v>0</v>
      </c>
      <c r="E10" s="3">
        <v>0</v>
      </c>
      <c r="F10" s="3">
        <v>3523.32</v>
      </c>
      <c r="G10" s="3">
        <f t="shared" si="0"/>
        <v>3523.32</v>
      </c>
      <c r="H10" s="3"/>
      <c r="I10" s="3"/>
      <c r="J10" s="94">
        <v>0</v>
      </c>
    </row>
    <row r="11" spans="1:11" x14ac:dyDescent="0.2">
      <c r="A11" s="4" t="s">
        <v>14</v>
      </c>
      <c r="B11" s="4"/>
      <c r="C11" s="17">
        <f t="shared" ref="C11:J11" si="1">SUM(C6:C10)</f>
        <v>30485.45</v>
      </c>
      <c r="D11" s="5">
        <f t="shared" si="1"/>
        <v>23000</v>
      </c>
      <c r="E11" s="5">
        <f t="shared" si="1"/>
        <v>23000</v>
      </c>
      <c r="F11" s="5">
        <f t="shared" si="1"/>
        <v>22279.3</v>
      </c>
      <c r="G11" s="5">
        <f t="shared" si="1"/>
        <v>-720.70000000000027</v>
      </c>
      <c r="H11" s="5"/>
      <c r="I11" s="5"/>
      <c r="J11" s="95">
        <f t="shared" si="1"/>
        <v>23000</v>
      </c>
      <c r="K11" s="3"/>
    </row>
    <row r="12" spans="1:11" x14ac:dyDescent="0.2">
      <c r="C12" s="16"/>
      <c r="D12" s="3"/>
      <c r="E12" s="3"/>
      <c r="F12" s="3"/>
      <c r="G12" s="3"/>
      <c r="H12" s="3"/>
      <c r="I12" s="3"/>
      <c r="J12" s="94"/>
      <c r="K12" s="3"/>
    </row>
    <row r="13" spans="1:11" x14ac:dyDescent="0.2">
      <c r="A13" s="1" t="s">
        <v>2</v>
      </c>
    </row>
    <row r="14" spans="1:11" x14ac:dyDescent="0.2">
      <c r="A14" s="1">
        <v>602</v>
      </c>
      <c r="B14" s="1" t="s">
        <v>105</v>
      </c>
      <c r="C14" s="16"/>
      <c r="D14" s="3"/>
      <c r="E14" s="3"/>
      <c r="F14" s="3"/>
      <c r="G14" s="3"/>
      <c r="H14" s="3"/>
      <c r="I14" s="3"/>
      <c r="J14" s="94"/>
    </row>
    <row r="15" spans="1:11" x14ac:dyDescent="0.2">
      <c r="A15" s="1" t="s">
        <v>132</v>
      </c>
      <c r="B15" s="1" t="s">
        <v>109</v>
      </c>
      <c r="C15" s="16">
        <v>2171.9</v>
      </c>
      <c r="D15" s="3">
        <v>1800</v>
      </c>
      <c r="E15" s="3">
        <v>1800</v>
      </c>
      <c r="F15" s="3">
        <v>0</v>
      </c>
      <c r="G15" s="3">
        <f>SUM(E15-F15)</f>
        <v>1800</v>
      </c>
      <c r="H15" s="3"/>
      <c r="I15" s="3"/>
      <c r="J15" s="94">
        <v>2000</v>
      </c>
      <c r="K15" s="1" t="s">
        <v>245</v>
      </c>
    </row>
    <row r="16" spans="1:11" x14ac:dyDescent="0.2">
      <c r="A16" s="1" t="s">
        <v>133</v>
      </c>
      <c r="B16" s="1" t="s">
        <v>170</v>
      </c>
      <c r="C16" s="16">
        <v>1247.92</v>
      </c>
      <c r="D16" s="3">
        <v>1400</v>
      </c>
      <c r="E16" s="3">
        <v>1400</v>
      </c>
      <c r="F16" s="3">
        <v>930.43</v>
      </c>
      <c r="G16" s="3">
        <f t="shared" ref="G16:G19" si="2">SUM(E16-F16)</f>
        <v>469.57000000000005</v>
      </c>
      <c r="H16" s="3"/>
      <c r="I16" s="3"/>
      <c r="J16" s="94">
        <v>1600</v>
      </c>
      <c r="K16" s="1" t="s">
        <v>205</v>
      </c>
    </row>
    <row r="17" spans="1:11" x14ac:dyDescent="0.2">
      <c r="A17" s="1" t="s">
        <v>134</v>
      </c>
      <c r="B17" s="1" t="s">
        <v>111</v>
      </c>
      <c r="C17" s="16">
        <v>4657.79</v>
      </c>
      <c r="D17" s="3">
        <v>8000</v>
      </c>
      <c r="E17" s="3">
        <v>8000</v>
      </c>
      <c r="F17" s="3">
        <v>1395.37</v>
      </c>
      <c r="G17" s="3">
        <f t="shared" si="2"/>
        <v>6604.63</v>
      </c>
      <c r="H17" s="3"/>
      <c r="I17" s="3"/>
      <c r="J17" s="94">
        <v>8000</v>
      </c>
    </row>
    <row r="18" spans="1:11" x14ac:dyDescent="0.2">
      <c r="A18" s="1" t="s">
        <v>135</v>
      </c>
      <c r="B18" s="1" t="s">
        <v>113</v>
      </c>
      <c r="C18" s="16">
        <v>3964.76</v>
      </c>
      <c r="D18" s="3">
        <v>4500</v>
      </c>
      <c r="E18" s="3">
        <v>4500</v>
      </c>
      <c r="F18" s="3">
        <v>823.82</v>
      </c>
      <c r="G18" s="3">
        <f t="shared" si="2"/>
        <v>3676.18</v>
      </c>
      <c r="H18" s="3"/>
      <c r="I18" s="3"/>
      <c r="J18" s="94">
        <v>4500</v>
      </c>
    </row>
    <row r="19" spans="1:11" x14ac:dyDescent="0.2">
      <c r="A19" s="1" t="s">
        <v>136</v>
      </c>
      <c r="B19" s="1" t="s">
        <v>69</v>
      </c>
      <c r="C19" s="16">
        <v>2190.11</v>
      </c>
      <c r="D19" s="3">
        <v>2600</v>
      </c>
      <c r="E19" s="3">
        <v>2600</v>
      </c>
      <c r="F19" s="3">
        <v>2076.8000000000002</v>
      </c>
      <c r="G19" s="3">
        <f t="shared" si="2"/>
        <v>523.19999999999982</v>
      </c>
      <c r="H19" s="3"/>
      <c r="I19" s="3"/>
      <c r="J19" s="94">
        <v>2600</v>
      </c>
    </row>
    <row r="20" spans="1:11" x14ac:dyDescent="0.2">
      <c r="A20" s="4">
        <v>602</v>
      </c>
      <c r="B20" s="4" t="s">
        <v>23</v>
      </c>
      <c r="C20" s="17">
        <f>SUM(C15:C19)</f>
        <v>14232.480000000001</v>
      </c>
      <c r="D20" s="5">
        <f t="shared" ref="D20:J20" si="3">SUM(D15:D19)</f>
        <v>18300</v>
      </c>
      <c r="E20" s="5">
        <f t="shared" si="3"/>
        <v>18300</v>
      </c>
      <c r="F20" s="5">
        <f t="shared" si="3"/>
        <v>5226.42</v>
      </c>
      <c r="G20" s="5">
        <f t="shared" si="3"/>
        <v>13073.580000000002</v>
      </c>
      <c r="H20" s="5"/>
      <c r="I20" s="5"/>
      <c r="J20" s="95">
        <f t="shared" si="3"/>
        <v>18700</v>
      </c>
    </row>
    <row r="21" spans="1:11" x14ac:dyDescent="0.2">
      <c r="A21" s="1">
        <v>603</v>
      </c>
      <c r="B21" s="1" t="s">
        <v>115</v>
      </c>
      <c r="C21" s="16"/>
      <c r="D21" s="3"/>
      <c r="E21" s="3"/>
      <c r="F21" s="3"/>
      <c r="G21" s="3"/>
      <c r="H21" s="3"/>
      <c r="I21" s="3"/>
      <c r="J21" s="94"/>
    </row>
    <row r="22" spans="1:11" x14ac:dyDescent="0.2">
      <c r="A22" s="1" t="s">
        <v>137</v>
      </c>
      <c r="B22" s="1" t="s">
        <v>99</v>
      </c>
      <c r="C22" s="16">
        <v>1620.25</v>
      </c>
      <c r="D22" s="3">
        <v>6000</v>
      </c>
      <c r="E22" s="3">
        <v>6000</v>
      </c>
      <c r="F22" s="3">
        <v>5218.8500000000004</v>
      </c>
      <c r="G22" s="3">
        <f>SUM(E22-F22)</f>
        <v>781.14999999999964</v>
      </c>
      <c r="H22" s="3"/>
      <c r="I22" s="3"/>
      <c r="J22" s="94">
        <v>6000</v>
      </c>
    </row>
    <row r="23" spans="1:11" x14ac:dyDescent="0.2">
      <c r="A23" s="1" t="s">
        <v>138</v>
      </c>
      <c r="B23" s="1" t="s">
        <v>118</v>
      </c>
      <c r="C23" s="16">
        <v>127.5</v>
      </c>
      <c r="D23" s="3">
        <v>500</v>
      </c>
      <c r="E23" s="3">
        <v>500</v>
      </c>
      <c r="F23" s="3">
        <v>193.75</v>
      </c>
      <c r="G23" s="3">
        <f t="shared" ref="G23:G30" si="4">SUM(E23-F23)</f>
        <v>306.25</v>
      </c>
      <c r="H23" s="3"/>
      <c r="I23" s="3"/>
      <c r="J23" s="94">
        <v>500</v>
      </c>
    </row>
    <row r="24" spans="1:11" x14ac:dyDescent="0.2">
      <c r="A24" s="1" t="s">
        <v>139</v>
      </c>
      <c r="B24" s="1" t="s">
        <v>120</v>
      </c>
      <c r="C24" s="16">
        <v>3804.84</v>
      </c>
      <c r="D24" s="3">
        <v>4000</v>
      </c>
      <c r="E24" s="3">
        <v>4000</v>
      </c>
      <c r="F24" s="3">
        <v>2712.48</v>
      </c>
      <c r="G24" s="3">
        <f t="shared" si="4"/>
        <v>1287.52</v>
      </c>
      <c r="H24" s="3"/>
      <c r="I24" s="3"/>
      <c r="J24" s="94">
        <v>4000</v>
      </c>
    </row>
    <row r="25" spans="1:11" x14ac:dyDescent="0.2">
      <c r="A25" s="1" t="s">
        <v>140</v>
      </c>
      <c r="B25" s="1" t="s">
        <v>122</v>
      </c>
      <c r="C25" s="16">
        <v>554.01</v>
      </c>
      <c r="D25" s="3">
        <v>1200</v>
      </c>
      <c r="E25" s="3">
        <v>1200</v>
      </c>
      <c r="F25" s="3">
        <v>519.21</v>
      </c>
      <c r="G25" s="3">
        <f t="shared" si="4"/>
        <v>680.79</v>
      </c>
      <c r="H25" s="3"/>
      <c r="I25" s="3"/>
      <c r="J25" s="94">
        <v>1200</v>
      </c>
    </row>
    <row r="26" spans="1:11" x14ac:dyDescent="0.2">
      <c r="A26" s="1" t="s">
        <v>141</v>
      </c>
      <c r="B26" s="1" t="s">
        <v>124</v>
      </c>
      <c r="C26" s="16">
        <v>0</v>
      </c>
      <c r="D26" s="3">
        <v>0</v>
      </c>
      <c r="E26" s="3">
        <v>0</v>
      </c>
      <c r="F26" s="3">
        <v>0</v>
      </c>
      <c r="G26" s="3">
        <f t="shared" si="4"/>
        <v>0</v>
      </c>
      <c r="H26" s="3"/>
      <c r="I26" s="3"/>
      <c r="J26" s="94">
        <v>0</v>
      </c>
    </row>
    <row r="27" spans="1:11" x14ac:dyDescent="0.2">
      <c r="A27" s="1" t="s">
        <v>142</v>
      </c>
      <c r="B27" s="1" t="s">
        <v>126</v>
      </c>
      <c r="C27" s="16">
        <v>349.95</v>
      </c>
      <c r="D27" s="3">
        <v>500</v>
      </c>
      <c r="E27" s="3">
        <v>500</v>
      </c>
      <c r="F27" s="3">
        <v>490</v>
      </c>
      <c r="G27" s="3">
        <f t="shared" si="4"/>
        <v>10</v>
      </c>
      <c r="H27" s="3"/>
      <c r="I27" s="3"/>
      <c r="J27" s="94">
        <v>500</v>
      </c>
    </row>
    <row r="28" spans="1:11" x14ac:dyDescent="0.2">
      <c r="A28" s="1" t="s">
        <v>143</v>
      </c>
      <c r="B28" s="1" t="s">
        <v>59</v>
      </c>
      <c r="C28" s="16">
        <v>0</v>
      </c>
      <c r="D28" s="3">
        <v>0</v>
      </c>
      <c r="E28" s="3">
        <v>0</v>
      </c>
      <c r="F28" s="3">
        <v>0</v>
      </c>
      <c r="G28" s="3">
        <f t="shared" si="4"/>
        <v>0</v>
      </c>
      <c r="H28" s="3"/>
      <c r="I28" s="3"/>
      <c r="J28" s="94">
        <v>0</v>
      </c>
    </row>
    <row r="29" spans="1:11" x14ac:dyDescent="0.2">
      <c r="A29" s="1" t="s">
        <v>171</v>
      </c>
      <c r="B29" s="1" t="s">
        <v>173</v>
      </c>
      <c r="C29" s="16">
        <v>0</v>
      </c>
      <c r="D29" s="3">
        <v>0</v>
      </c>
      <c r="E29" s="3">
        <v>0</v>
      </c>
      <c r="F29" s="3">
        <v>325.83</v>
      </c>
      <c r="G29" s="3">
        <f t="shared" si="4"/>
        <v>-325.83</v>
      </c>
      <c r="H29" s="3"/>
      <c r="I29" s="3"/>
      <c r="J29" s="94">
        <v>0</v>
      </c>
      <c r="K29" s="1" t="s">
        <v>269</v>
      </c>
    </row>
    <row r="30" spans="1:11" x14ac:dyDescent="0.2">
      <c r="A30" s="1" t="s">
        <v>172</v>
      </c>
      <c r="B30" s="1" t="s">
        <v>67</v>
      </c>
      <c r="C30" s="16">
        <v>0</v>
      </c>
      <c r="D30" s="3">
        <v>0</v>
      </c>
      <c r="E30" s="3">
        <v>0</v>
      </c>
      <c r="F30" s="3">
        <v>0</v>
      </c>
      <c r="G30" s="3">
        <f t="shared" si="4"/>
        <v>0</v>
      </c>
      <c r="H30" s="3"/>
      <c r="I30" s="3"/>
      <c r="J30" s="94">
        <v>0</v>
      </c>
    </row>
    <row r="31" spans="1:11" x14ac:dyDescent="0.2">
      <c r="A31" s="4">
        <v>603</v>
      </c>
      <c r="B31" s="4" t="s">
        <v>23</v>
      </c>
      <c r="C31" s="17">
        <f>SUM(C22:C30)</f>
        <v>6456.55</v>
      </c>
      <c r="D31" s="5">
        <f t="shared" ref="D31:J31" si="5">SUM(D22:D30)</f>
        <v>12200</v>
      </c>
      <c r="E31" s="5">
        <f t="shared" si="5"/>
        <v>12200</v>
      </c>
      <c r="F31" s="5">
        <f t="shared" si="5"/>
        <v>9460.1200000000008</v>
      </c>
      <c r="G31" s="5">
        <f t="shared" si="5"/>
        <v>2739.8799999999997</v>
      </c>
      <c r="H31" s="5"/>
      <c r="I31" s="5"/>
      <c r="J31" s="95">
        <f t="shared" si="5"/>
        <v>12200</v>
      </c>
    </row>
    <row r="32" spans="1:11" x14ac:dyDescent="0.2">
      <c r="A32" s="1">
        <v>604</v>
      </c>
      <c r="B32" s="1" t="s">
        <v>144</v>
      </c>
      <c r="C32" s="16">
        <v>0</v>
      </c>
      <c r="D32" s="3">
        <v>0</v>
      </c>
      <c r="E32" s="3">
        <v>0</v>
      </c>
      <c r="F32" s="3">
        <v>0</v>
      </c>
      <c r="G32" s="3">
        <f>SUM(D32-F32)</f>
        <v>0</v>
      </c>
      <c r="H32" s="3"/>
      <c r="I32" s="3"/>
      <c r="J32" s="94">
        <v>0</v>
      </c>
    </row>
    <row r="33" spans="1:11" x14ac:dyDescent="0.2">
      <c r="A33" s="1">
        <v>605</v>
      </c>
      <c r="B33" s="1" t="s">
        <v>145</v>
      </c>
      <c r="C33" s="16">
        <v>0</v>
      </c>
      <c r="D33" s="3">
        <v>1500</v>
      </c>
      <c r="E33" s="3">
        <v>1500</v>
      </c>
      <c r="F33" s="68">
        <v>0</v>
      </c>
      <c r="G33" s="3">
        <f>SUM(D33-F33)</f>
        <v>1500</v>
      </c>
      <c r="H33" s="3"/>
      <c r="I33" s="3"/>
      <c r="J33" s="94">
        <v>1500</v>
      </c>
    </row>
    <row r="34" spans="1:11" x14ac:dyDescent="0.2">
      <c r="A34" s="4" t="s">
        <v>19</v>
      </c>
      <c r="B34" s="4"/>
      <c r="C34" s="5">
        <f t="shared" ref="C34:J34" si="6">SUM(C20+C31+C32+C33)</f>
        <v>20689.030000000002</v>
      </c>
      <c r="D34" s="5">
        <f t="shared" si="6"/>
        <v>32000</v>
      </c>
      <c r="E34" s="5">
        <f t="shared" si="6"/>
        <v>32000</v>
      </c>
      <c r="F34" s="5">
        <f t="shared" si="6"/>
        <v>14686.54</v>
      </c>
      <c r="G34" s="5">
        <f t="shared" si="6"/>
        <v>17313.46</v>
      </c>
      <c r="H34" s="5"/>
      <c r="I34" s="5"/>
      <c r="J34" s="95">
        <f t="shared" si="6"/>
        <v>32400</v>
      </c>
      <c r="K34" s="3"/>
    </row>
    <row r="36" spans="1:11" x14ac:dyDescent="0.2">
      <c r="F36" s="3"/>
    </row>
    <row r="51" spans="5:5" x14ac:dyDescent="0.2">
      <c r="E51" s="5">
        <f>SUM(F20+F31+F32+F33)</f>
        <v>14686.54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683D-4E58-49ED-94A9-3D8EA37E25AA}">
  <dimension ref="A1:G92"/>
  <sheetViews>
    <sheetView workbookViewId="0">
      <pane ySplit="3" topLeftCell="A4" activePane="bottomLeft" state="frozen"/>
      <selection pane="bottomLeft" activeCell="G25" sqref="G25"/>
    </sheetView>
  </sheetViews>
  <sheetFormatPr defaultColWidth="9.140625" defaultRowHeight="14.25" x14ac:dyDescent="0.2"/>
  <cols>
    <col min="1" max="1" width="24.85546875" style="45" bestFit="1" customWidth="1"/>
    <col min="2" max="2" width="21.7109375" style="45" bestFit="1" customWidth="1"/>
    <col min="3" max="3" width="9.140625" style="48"/>
    <col min="4" max="4" width="31.140625" style="45" bestFit="1" customWidth="1"/>
    <col min="5" max="5" width="20.28515625" style="45" bestFit="1" customWidth="1"/>
    <col min="6" max="6" width="10.28515625" style="46" bestFit="1" customWidth="1"/>
    <col min="7" max="7" width="90.28515625" style="45" bestFit="1" customWidth="1"/>
    <col min="8" max="16384" width="9.140625" style="45"/>
  </cols>
  <sheetData>
    <row r="1" spans="1:7" ht="15" x14ac:dyDescent="0.25">
      <c r="A1" s="44" t="s">
        <v>185</v>
      </c>
    </row>
    <row r="3" spans="1:7" s="44" customFormat="1" ht="15" x14ac:dyDescent="0.25">
      <c r="A3" s="44" t="s">
        <v>192</v>
      </c>
      <c r="B3" s="44" t="s">
        <v>191</v>
      </c>
      <c r="C3" s="49" t="s">
        <v>186</v>
      </c>
      <c r="D3" s="44" t="s">
        <v>187</v>
      </c>
      <c r="E3" s="44" t="s">
        <v>190</v>
      </c>
      <c r="F3" s="47" t="s">
        <v>188</v>
      </c>
      <c r="G3" s="44" t="s">
        <v>189</v>
      </c>
    </row>
    <row r="4" spans="1:7" x14ac:dyDescent="0.2">
      <c r="A4" s="45" t="s">
        <v>179</v>
      </c>
      <c r="B4" s="45" t="s">
        <v>2</v>
      </c>
      <c r="C4" s="48">
        <v>110</v>
      </c>
      <c r="D4" s="45" t="s">
        <v>39</v>
      </c>
      <c r="E4" s="45" t="s">
        <v>258</v>
      </c>
      <c r="F4" s="46">
        <v>-7000</v>
      </c>
      <c r="G4" s="45" t="s">
        <v>259</v>
      </c>
    </row>
    <row r="5" spans="1:7" x14ac:dyDescent="0.2">
      <c r="A5" s="45" t="s">
        <v>179</v>
      </c>
      <c r="B5" s="45" t="s">
        <v>2</v>
      </c>
      <c r="C5" s="48">
        <v>128</v>
      </c>
      <c r="D5" s="45" t="s">
        <v>49</v>
      </c>
      <c r="E5" s="45" t="s">
        <v>260</v>
      </c>
      <c r="F5" s="46">
        <v>3500</v>
      </c>
      <c r="G5" s="45" t="s">
        <v>261</v>
      </c>
    </row>
    <row r="6" spans="1:7" x14ac:dyDescent="0.2">
      <c r="A6" s="45" t="s">
        <v>262</v>
      </c>
      <c r="B6" s="45" t="s">
        <v>2</v>
      </c>
      <c r="C6" s="48">
        <v>705</v>
      </c>
      <c r="D6" s="45" t="s">
        <v>17</v>
      </c>
      <c r="E6" s="45" t="s">
        <v>260</v>
      </c>
      <c r="F6" s="46">
        <v>3500</v>
      </c>
      <c r="G6" s="45" t="s">
        <v>263</v>
      </c>
    </row>
    <row r="7" spans="1:7" x14ac:dyDescent="0.2">
      <c r="A7" s="45" t="s">
        <v>196</v>
      </c>
      <c r="B7" s="45" t="s">
        <v>2</v>
      </c>
      <c r="C7" s="48">
        <v>302</v>
      </c>
      <c r="D7" s="45" t="s">
        <v>13</v>
      </c>
      <c r="E7" s="45" t="s">
        <v>260</v>
      </c>
      <c r="F7" s="46">
        <v>1000</v>
      </c>
      <c r="G7" s="45" t="s">
        <v>264</v>
      </c>
    </row>
    <row r="8" spans="1:7" x14ac:dyDescent="0.2">
      <c r="A8" s="45" t="s">
        <v>196</v>
      </c>
      <c r="B8" s="45" t="s">
        <v>2</v>
      </c>
      <c r="C8" s="45">
        <v>815</v>
      </c>
      <c r="D8" s="45" t="s">
        <v>155</v>
      </c>
      <c r="E8" s="45" t="s">
        <v>260</v>
      </c>
      <c r="F8" s="46">
        <v>1500</v>
      </c>
      <c r="G8" s="45" t="s">
        <v>266</v>
      </c>
    </row>
    <row r="9" spans="1:7" x14ac:dyDescent="0.2">
      <c r="A9" s="45" t="s">
        <v>196</v>
      </c>
      <c r="B9" s="45" t="s">
        <v>2</v>
      </c>
      <c r="C9" s="48" t="s">
        <v>74</v>
      </c>
      <c r="D9" s="53" t="s">
        <v>75</v>
      </c>
      <c r="G9" s="45" t="s">
        <v>267</v>
      </c>
    </row>
    <row r="10" spans="1:7" x14ac:dyDescent="0.2">
      <c r="A10" s="45" t="s">
        <v>271</v>
      </c>
      <c r="B10" s="45" t="s">
        <v>2</v>
      </c>
      <c r="C10" s="48" t="s">
        <v>21</v>
      </c>
      <c r="D10" s="45" t="s">
        <v>22</v>
      </c>
      <c r="E10" s="45" t="s">
        <v>260</v>
      </c>
      <c r="F10" s="46">
        <v>10000</v>
      </c>
      <c r="G10" s="45" t="s">
        <v>272</v>
      </c>
    </row>
    <row r="11" spans="1:7" x14ac:dyDescent="0.2">
      <c r="A11" s="45" t="s">
        <v>179</v>
      </c>
      <c r="B11" s="45" t="s">
        <v>2</v>
      </c>
      <c r="C11" s="48">
        <v>128</v>
      </c>
      <c r="D11" s="45" t="s">
        <v>49</v>
      </c>
      <c r="E11" s="45" t="s">
        <v>260</v>
      </c>
      <c r="F11" s="46">
        <v>5000</v>
      </c>
      <c r="G11" s="45" t="s">
        <v>273</v>
      </c>
    </row>
    <row r="12" spans="1:7" x14ac:dyDescent="0.2">
      <c r="A12" s="45" t="s">
        <v>179</v>
      </c>
      <c r="B12" s="45" t="s">
        <v>2</v>
      </c>
      <c r="C12" s="48">
        <v>170</v>
      </c>
      <c r="D12" s="45" t="s">
        <v>160</v>
      </c>
      <c r="E12" s="45" t="s">
        <v>260</v>
      </c>
      <c r="F12" s="46">
        <v>5200</v>
      </c>
      <c r="G12" s="45" t="s">
        <v>274</v>
      </c>
    </row>
    <row r="13" spans="1:7" x14ac:dyDescent="0.2">
      <c r="A13" s="45" t="s">
        <v>196</v>
      </c>
      <c r="B13" s="45" t="s">
        <v>2</v>
      </c>
      <c r="C13" s="48">
        <v>316</v>
      </c>
      <c r="D13" s="45" t="s">
        <v>97</v>
      </c>
      <c r="E13" s="45" t="s">
        <v>260</v>
      </c>
      <c r="F13" s="46">
        <v>450</v>
      </c>
      <c r="G13" s="45" t="s">
        <v>275</v>
      </c>
    </row>
    <row r="14" spans="1:7" x14ac:dyDescent="0.2">
      <c r="A14" s="45" t="s">
        <v>163</v>
      </c>
      <c r="B14" s="45" t="s">
        <v>2</v>
      </c>
      <c r="C14" s="48" t="s">
        <v>123</v>
      </c>
      <c r="D14" s="45" t="s">
        <v>124</v>
      </c>
      <c r="E14" s="45" t="s">
        <v>260</v>
      </c>
      <c r="F14" s="46">
        <v>500</v>
      </c>
      <c r="G14" s="45" t="s">
        <v>277</v>
      </c>
    </row>
    <row r="15" spans="1:7" x14ac:dyDescent="0.2">
      <c r="A15" s="45" t="s">
        <v>262</v>
      </c>
      <c r="B15" s="45" t="s">
        <v>2</v>
      </c>
      <c r="C15" s="48">
        <v>705</v>
      </c>
      <c r="D15" s="53" t="s">
        <v>279</v>
      </c>
      <c r="E15" s="45" t="s">
        <v>258</v>
      </c>
      <c r="F15" s="46">
        <v>-3500</v>
      </c>
      <c r="G15" s="45" t="s">
        <v>280</v>
      </c>
    </row>
    <row r="16" spans="1:7" x14ac:dyDescent="0.2">
      <c r="A16" s="45" t="s">
        <v>179</v>
      </c>
      <c r="B16" s="45" t="s">
        <v>2</v>
      </c>
      <c r="C16" s="45">
        <v>106</v>
      </c>
      <c r="D16" s="45" t="s">
        <v>35</v>
      </c>
      <c r="E16" s="45" t="s">
        <v>260</v>
      </c>
      <c r="F16" s="46">
        <v>2000</v>
      </c>
      <c r="G16" s="45" t="s">
        <v>284</v>
      </c>
    </row>
    <row r="17" spans="1:7" x14ac:dyDescent="0.2">
      <c r="A17" s="45" t="s">
        <v>196</v>
      </c>
      <c r="B17" s="45" t="s">
        <v>2</v>
      </c>
      <c r="C17" s="45">
        <v>320</v>
      </c>
      <c r="D17" s="45" t="s">
        <v>99</v>
      </c>
      <c r="E17" s="45" t="s">
        <v>260</v>
      </c>
      <c r="F17" s="46">
        <v>350</v>
      </c>
      <c r="G17" s="45" t="s">
        <v>285</v>
      </c>
    </row>
    <row r="18" spans="1:7" x14ac:dyDescent="0.2">
      <c r="A18" s="45" t="s">
        <v>179</v>
      </c>
      <c r="B18" s="45" t="s">
        <v>2</v>
      </c>
      <c r="C18" s="48">
        <v>114</v>
      </c>
      <c r="D18" s="45" t="s">
        <v>101</v>
      </c>
      <c r="E18" s="45" t="s">
        <v>258</v>
      </c>
      <c r="F18" s="46">
        <v>-4500</v>
      </c>
      <c r="G18" s="45" t="s">
        <v>315</v>
      </c>
    </row>
    <row r="19" spans="1:7" x14ac:dyDescent="0.2">
      <c r="A19" s="45" t="s">
        <v>179</v>
      </c>
      <c r="B19" s="45" t="s">
        <v>2</v>
      </c>
      <c r="C19" s="48">
        <v>111</v>
      </c>
      <c r="D19" s="53" t="s">
        <v>193</v>
      </c>
      <c r="E19" s="45" t="s">
        <v>258</v>
      </c>
      <c r="F19" s="46">
        <v>-7500</v>
      </c>
      <c r="G19" s="45" t="s">
        <v>316</v>
      </c>
    </row>
    <row r="20" spans="1:7" x14ac:dyDescent="0.2">
      <c r="A20" s="45" t="s">
        <v>179</v>
      </c>
      <c r="B20" s="45" t="s">
        <v>2</v>
      </c>
      <c r="C20" s="103">
        <v>124</v>
      </c>
      <c r="D20" s="102" t="s">
        <v>28</v>
      </c>
      <c r="G20" s="45" t="s">
        <v>267</v>
      </c>
    </row>
    <row r="21" spans="1:7" x14ac:dyDescent="0.2">
      <c r="A21" s="45" t="s">
        <v>179</v>
      </c>
      <c r="B21" s="45" t="s">
        <v>2</v>
      </c>
      <c r="C21" s="103">
        <v>126</v>
      </c>
      <c r="D21" s="101" t="s">
        <v>47</v>
      </c>
      <c r="G21" s="45" t="s">
        <v>317</v>
      </c>
    </row>
    <row r="22" spans="1:7" x14ac:dyDescent="0.2">
      <c r="A22" s="45" t="s">
        <v>196</v>
      </c>
      <c r="B22" s="45" t="s">
        <v>2</v>
      </c>
      <c r="C22" s="48">
        <v>322</v>
      </c>
      <c r="D22" s="45" t="s">
        <v>222</v>
      </c>
      <c r="E22" s="45" t="s">
        <v>258</v>
      </c>
      <c r="F22" s="46">
        <v>-2000</v>
      </c>
      <c r="G22" s="45" t="s">
        <v>318</v>
      </c>
    </row>
    <row r="23" spans="1:7" x14ac:dyDescent="0.2">
      <c r="A23" s="45" t="s">
        <v>163</v>
      </c>
      <c r="B23" s="45" t="s">
        <v>2</v>
      </c>
      <c r="C23" s="48" t="s">
        <v>116</v>
      </c>
      <c r="D23" s="45" t="s">
        <v>99</v>
      </c>
      <c r="E23" s="45" t="s">
        <v>260</v>
      </c>
      <c r="F23" s="46">
        <v>5000</v>
      </c>
      <c r="G23" s="45" t="s">
        <v>324</v>
      </c>
    </row>
    <row r="68" spans="2:5" ht="15" thickBot="1" x14ac:dyDescent="0.25"/>
    <row r="69" spans="2:5" x14ac:dyDescent="0.2">
      <c r="B69" s="58"/>
      <c r="C69" s="54"/>
      <c r="D69" s="55"/>
      <c r="E69" s="57"/>
    </row>
    <row r="70" spans="2:5" x14ac:dyDescent="0.2">
      <c r="B70" s="59"/>
      <c r="C70" s="54"/>
      <c r="D70" s="56"/>
      <c r="E70" s="57"/>
    </row>
    <row r="71" spans="2:5" x14ac:dyDescent="0.2">
      <c r="B71" s="59"/>
      <c r="C71" s="54"/>
      <c r="D71" s="55"/>
      <c r="E71" s="57"/>
    </row>
    <row r="72" spans="2:5" x14ac:dyDescent="0.2">
      <c r="B72" s="59"/>
      <c r="C72" s="54"/>
      <c r="D72" s="55"/>
      <c r="E72" s="57"/>
    </row>
    <row r="73" spans="2:5" x14ac:dyDescent="0.2">
      <c r="B73" s="59"/>
      <c r="C73" s="54"/>
      <c r="D73" s="55"/>
      <c r="E73" s="57"/>
    </row>
    <row r="74" spans="2:5" x14ac:dyDescent="0.2">
      <c r="B74" s="59"/>
      <c r="C74" s="54"/>
      <c r="D74" s="55"/>
      <c r="E74" s="57"/>
    </row>
    <row r="75" spans="2:5" x14ac:dyDescent="0.2">
      <c r="B75" s="59"/>
      <c r="C75" s="54"/>
      <c r="D75" s="56"/>
      <c r="E75" s="57"/>
    </row>
    <row r="76" spans="2:5" x14ac:dyDescent="0.2">
      <c r="B76" s="59"/>
      <c r="C76" s="54"/>
      <c r="D76" s="56"/>
      <c r="E76" s="57"/>
    </row>
    <row r="77" spans="2:5" x14ac:dyDescent="0.2">
      <c r="B77" s="59"/>
      <c r="C77" s="54"/>
      <c r="D77" s="56"/>
      <c r="E77" s="57"/>
    </row>
    <row r="78" spans="2:5" x14ac:dyDescent="0.2">
      <c r="B78" s="59"/>
      <c r="C78" s="54"/>
      <c r="D78" s="55"/>
      <c r="E78" s="57"/>
    </row>
    <row r="79" spans="2:5" x14ac:dyDescent="0.2">
      <c r="B79" s="59"/>
      <c r="C79" s="54"/>
      <c r="D79" s="56"/>
      <c r="E79" s="57"/>
    </row>
    <row r="80" spans="2:5" x14ac:dyDescent="0.2">
      <c r="B80" s="59"/>
      <c r="C80" s="54"/>
      <c r="D80" s="56"/>
      <c r="E80" s="57"/>
    </row>
    <row r="81" spans="2:5" x14ac:dyDescent="0.2">
      <c r="B81" s="59"/>
      <c r="C81" s="54"/>
      <c r="D81" s="55"/>
      <c r="E81" s="57"/>
    </row>
    <row r="82" spans="2:5" x14ac:dyDescent="0.2">
      <c r="B82" s="59"/>
      <c r="C82" s="54"/>
      <c r="D82" s="56"/>
      <c r="E82" s="57"/>
    </row>
    <row r="83" spans="2:5" x14ac:dyDescent="0.2">
      <c r="B83" s="59"/>
      <c r="C83" s="54"/>
      <c r="D83" s="56"/>
      <c r="E83" s="57"/>
    </row>
    <row r="84" spans="2:5" x14ac:dyDescent="0.2">
      <c r="B84" s="59"/>
      <c r="C84" s="54"/>
      <c r="D84" s="56"/>
      <c r="E84" s="57"/>
    </row>
    <row r="85" spans="2:5" x14ac:dyDescent="0.2">
      <c r="B85" s="59"/>
      <c r="C85" s="55"/>
      <c r="D85" s="55"/>
      <c r="E85" s="57"/>
    </row>
    <row r="86" spans="2:5" x14ac:dyDescent="0.2">
      <c r="B86" s="59"/>
      <c r="C86" s="54"/>
      <c r="D86" s="55"/>
      <c r="E86" s="57"/>
    </row>
    <row r="87" spans="2:5" x14ac:dyDescent="0.2">
      <c r="B87" s="59"/>
      <c r="C87" s="54"/>
      <c r="D87" s="55"/>
      <c r="E87" s="57"/>
    </row>
    <row r="88" spans="2:5" x14ac:dyDescent="0.2">
      <c r="B88" s="59"/>
      <c r="C88" s="54"/>
      <c r="D88" s="56"/>
      <c r="E88" s="57"/>
    </row>
    <row r="89" spans="2:5" x14ac:dyDescent="0.2">
      <c r="B89" s="59"/>
      <c r="C89" s="54"/>
      <c r="D89" s="55"/>
      <c r="E89" s="57"/>
    </row>
    <row r="90" spans="2:5" x14ac:dyDescent="0.2">
      <c r="B90" s="59"/>
      <c r="C90" s="54"/>
      <c r="D90" s="55"/>
      <c r="E90" s="57"/>
    </row>
    <row r="91" spans="2:5" x14ac:dyDescent="0.2">
      <c r="B91" s="59"/>
      <c r="C91" s="54"/>
      <c r="D91" s="55"/>
      <c r="E91" s="57"/>
    </row>
    <row r="92" spans="2:5" ht="15" thickBot="1" x14ac:dyDescent="0.25">
      <c r="B92" s="60"/>
      <c r="C92" s="54"/>
      <c r="D92" s="56"/>
      <c r="E92" s="57"/>
    </row>
  </sheetData>
  <autoFilter ref="A3:G61" xr:uid="{BF9B683D-4E58-49ED-94A9-3D8EA37E25AA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40DAA6DEE87409AC3ADF56F347FA4" ma:contentTypeVersion="18" ma:contentTypeDescription="Create a new document." ma:contentTypeScope="" ma:versionID="c0213d34fae60ff26d1e1c78c965c7ac">
  <xsd:schema xmlns:xsd="http://www.w3.org/2001/XMLSchema" xmlns:xs="http://www.w3.org/2001/XMLSchema" xmlns:p="http://schemas.microsoft.com/office/2006/metadata/properties" xmlns:ns2="26542d1d-0bb6-4bc2-a23f-d9274360e01b" xmlns:ns3="6e0b8197-61f2-44b7-8016-808254bb6dab" targetNamespace="http://schemas.microsoft.com/office/2006/metadata/properties" ma:root="true" ma:fieldsID="7e26e8612bb94d632f7f7ef1648fa89b" ns2:_="" ns3:_="">
    <xsd:import namespace="26542d1d-0bb6-4bc2-a23f-d9274360e01b"/>
    <xsd:import namespace="6e0b8197-61f2-44b7-8016-808254bb6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42d1d-0bb6-4bc2-a23f-d9274360e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b8197-61f2-44b7-8016-808254bb6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b1d18c-d53e-4aaa-863d-56484675c1fe}" ma:internalName="TaxCatchAll" ma:showField="CatchAllData" ma:web="6e0b8197-61f2-44b7-8016-808254bb6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e0b8197-61f2-44b7-8016-808254bb6dab">
      <UserInfo>
        <DisplayName>Council Members</DisplayName>
        <AccountId>33</AccountId>
        <AccountType/>
      </UserInfo>
      <UserInfo>
        <DisplayName>Adrian Podmore</DisplayName>
        <AccountId>29</AccountId>
        <AccountType/>
      </UserInfo>
      <UserInfo>
        <DisplayName>Sam Heynes</DisplayName>
        <AccountId>22</AccountId>
        <AccountType/>
      </UserInfo>
      <UserInfo>
        <DisplayName>Andrea King</DisplayName>
        <AccountId>13</AccountId>
        <AccountType/>
      </UserInfo>
      <UserInfo>
        <DisplayName>Marie Dormer</DisplayName>
        <AccountId>17</AccountId>
        <AccountType/>
      </UserInfo>
      <UserInfo>
        <DisplayName>Richard Gill</DisplayName>
        <AccountId>323</AccountId>
        <AccountType/>
      </UserInfo>
      <UserInfo>
        <DisplayName>Steve Oversby-Powell</DisplayName>
        <AccountId>20</AccountId>
        <AccountType/>
      </UserInfo>
      <UserInfo>
        <DisplayName>Andrew Symonds</DisplayName>
        <AccountId>27</AccountId>
        <AccountType/>
      </UserInfo>
      <UserInfo>
        <DisplayName>Jill White</DisplayName>
        <AccountId>28</AccountId>
        <AccountType/>
      </UserInfo>
      <UserInfo>
        <DisplayName>Martin Sheldon</DisplayName>
        <AccountId>35</AccountId>
        <AccountType/>
      </UserInfo>
      <UserInfo>
        <DisplayName>Andy Burton</DisplayName>
        <AccountId>14</AccountId>
        <AccountType/>
      </UserInfo>
      <UserInfo>
        <DisplayName>Noemi Ripert</DisplayName>
        <AccountId>249</AccountId>
        <AccountType/>
      </UserInfo>
      <UserInfo>
        <DisplayName>Paul Ceccherini</DisplayName>
        <AccountId>65</AccountId>
        <AccountType/>
      </UserInfo>
    </SharedWithUsers>
    <lcf76f155ced4ddcb4097134ff3c332f xmlns="26542d1d-0bb6-4bc2-a23f-d9274360e01b">
      <Terms xmlns="http://schemas.microsoft.com/office/infopath/2007/PartnerControls"/>
    </lcf76f155ced4ddcb4097134ff3c332f>
    <TaxCatchAll xmlns="6e0b8197-61f2-44b7-8016-808254bb6dab" xsi:nil="true"/>
  </documentManagement>
</p:properties>
</file>

<file path=customXml/itemProps1.xml><?xml version="1.0" encoding="utf-8"?>
<ds:datastoreItem xmlns:ds="http://schemas.openxmlformats.org/officeDocument/2006/customXml" ds:itemID="{B443EAFB-D61A-4BA9-890B-F5663186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E9BE3-93CD-4D21-87A0-679BEC681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542d1d-0bb6-4bc2-a23f-d9274360e01b"/>
    <ds:schemaRef ds:uri="6e0b8197-61f2-44b7-8016-808254bb6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0E965D-C660-49E2-8D2F-BFAF25C20E1A}">
  <ds:schemaRefs>
    <ds:schemaRef ds:uri="http://schemas.microsoft.com/office/2006/metadata/properties"/>
    <ds:schemaRef ds:uri="http://schemas.microsoft.com/office/infopath/2007/PartnerControls"/>
    <ds:schemaRef ds:uri="eaa8e958-9770-47ad-b159-b584ffceace9"/>
    <ds:schemaRef ds:uri="f497ec07-5185-41b9-9895-1f7eb8e69ca3"/>
    <ds:schemaRef ds:uri="6e0b8197-61f2-44b7-8016-808254bb6dab"/>
    <ds:schemaRef ds:uri="26542d1d-0bb6-4bc2-a23f-d9274360e0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Roads &amp; Traffic</vt:lpstr>
      <vt:lpstr>Planning</vt:lpstr>
      <vt:lpstr>F&amp;GP</vt:lpstr>
      <vt:lpstr>ACE</vt:lpstr>
      <vt:lpstr>Queen's Hall</vt:lpstr>
      <vt:lpstr>CVH</vt:lpstr>
      <vt:lpstr>Budget Virements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Sam.Heynes</dc:creator>
  <cp:lastModifiedBy>Noemi Ripert</cp:lastModifiedBy>
  <cp:lastPrinted>2020-01-21T14:37:19Z</cp:lastPrinted>
  <dcterms:created xsi:type="dcterms:W3CDTF">2018-11-19T14:46:41Z</dcterms:created>
  <dcterms:modified xsi:type="dcterms:W3CDTF">2025-12-04T15:56:03Z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0x010100F0740DAA6DEE87409AC3ADF56F347FA4</vt:lpwstr>
  </property>
  <property fmtid="{D5CDD505-2E9C-101B-9397-08002B2CF9AE}" pid="3" name="MediaServiceImageTags">
    <vt:lpwstr/>
  </property>
</Properties>
</file>