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RANCES-HP\CPC Office\Committee meetings\Full Council\Reports\Reports 2020\"/>
    </mc:Choice>
  </mc:AlternateContent>
  <xr:revisionPtr revIDLastSave="0" documentId="13_ncr:1_{7B942CF4-C98A-4EBD-919C-9BE28E07FE98}" xr6:coauthVersionLast="45" xr6:coauthVersionMax="45" xr10:uidLastSave="{00000000-0000-0000-0000-000000000000}"/>
  <bookViews>
    <workbookView xWindow="-108" yWindow="-108" windowWidth="23256" windowHeight="12576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E&amp;W" sheetId="5" r:id="rId5"/>
    <sheet name="Queen's Hall" sheetId="6" r:id="rId6"/>
    <sheet name="CVH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8" l="1"/>
  <c r="I15" i="8"/>
  <c r="G79" i="5" l="1"/>
  <c r="G78" i="5"/>
  <c r="G13" i="8" l="1"/>
  <c r="L10" i="4"/>
  <c r="G21" i="8" l="1"/>
  <c r="G16" i="8"/>
  <c r="G20" i="8"/>
  <c r="G15" i="8"/>
  <c r="N7" i="8"/>
  <c r="N5" i="8"/>
  <c r="M5" i="8"/>
  <c r="L5" i="8"/>
  <c r="K7" i="8"/>
  <c r="J7" i="8"/>
  <c r="J5" i="8"/>
  <c r="I7" i="8"/>
  <c r="I5" i="8"/>
  <c r="J9" i="8" l="1"/>
  <c r="I9" i="8"/>
  <c r="N9" i="8"/>
  <c r="G30" i="5"/>
  <c r="G62" i="5" l="1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80" i="5"/>
  <c r="G81" i="5"/>
  <c r="G61" i="5"/>
  <c r="G57" i="5"/>
  <c r="G58" i="5"/>
  <c r="G59" i="5"/>
  <c r="G56" i="5"/>
  <c r="G54" i="5"/>
  <c r="G47" i="5"/>
  <c r="G48" i="5"/>
  <c r="G49" i="5"/>
  <c r="G50" i="5"/>
  <c r="G51" i="5"/>
  <c r="G52" i="5"/>
  <c r="G46" i="5"/>
  <c r="G27" i="5"/>
  <c r="G28" i="5"/>
  <c r="G29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26" i="5"/>
  <c r="G41" i="6" l="1"/>
  <c r="C7" i="8"/>
  <c r="B7" i="8"/>
  <c r="G37" i="7"/>
  <c r="G36" i="7"/>
  <c r="H35" i="7"/>
  <c r="F35" i="7"/>
  <c r="E35" i="7"/>
  <c r="D35" i="7"/>
  <c r="C35" i="7"/>
  <c r="G34" i="7"/>
  <c r="G33" i="7"/>
  <c r="G32" i="7"/>
  <c r="G31" i="7"/>
  <c r="G30" i="7"/>
  <c r="G29" i="7"/>
  <c r="G28" i="7"/>
  <c r="G27" i="7"/>
  <c r="G26" i="7"/>
  <c r="H24" i="7"/>
  <c r="F24" i="7"/>
  <c r="E24" i="7"/>
  <c r="D24" i="7"/>
  <c r="D38" i="7" s="1"/>
  <c r="C24" i="7"/>
  <c r="G23" i="7"/>
  <c r="G22" i="7"/>
  <c r="G21" i="7"/>
  <c r="G20" i="7"/>
  <c r="G19" i="7"/>
  <c r="H15" i="7"/>
  <c r="F15" i="7"/>
  <c r="E15" i="7"/>
  <c r="D15" i="7"/>
  <c r="C15" i="7"/>
  <c r="B5" i="8" s="1"/>
  <c r="G14" i="7"/>
  <c r="G13" i="7"/>
  <c r="G12" i="7"/>
  <c r="G11" i="7"/>
  <c r="G10" i="7"/>
  <c r="G9" i="7"/>
  <c r="D42" i="6"/>
  <c r="D37" i="6"/>
  <c r="E37" i="6"/>
  <c r="E42" i="6" s="1"/>
  <c r="F37" i="6"/>
  <c r="H37" i="6"/>
  <c r="H42" i="6" s="1"/>
  <c r="M7" i="8" s="1"/>
  <c r="M9" i="8" s="1"/>
  <c r="C37" i="6"/>
  <c r="C42" i="6" s="1"/>
  <c r="G38" i="6"/>
  <c r="G39" i="6"/>
  <c r="G40" i="6"/>
  <c r="G36" i="6"/>
  <c r="G35" i="6"/>
  <c r="G34" i="6"/>
  <c r="G33" i="6"/>
  <c r="G28" i="6"/>
  <c r="G29" i="6"/>
  <c r="G30" i="6"/>
  <c r="G31" i="6"/>
  <c r="G32" i="6"/>
  <c r="G27" i="6"/>
  <c r="G22" i="6"/>
  <c r="D25" i="6"/>
  <c r="E25" i="6"/>
  <c r="F25" i="6"/>
  <c r="H25" i="6"/>
  <c r="C25" i="6"/>
  <c r="H16" i="6"/>
  <c r="F16" i="6"/>
  <c r="G15" i="6"/>
  <c r="G14" i="6"/>
  <c r="E16" i="6"/>
  <c r="D16" i="6"/>
  <c r="C16" i="6"/>
  <c r="G24" i="6"/>
  <c r="G23" i="6"/>
  <c r="G21" i="6"/>
  <c r="G20" i="6"/>
  <c r="G13" i="6"/>
  <c r="G12" i="6"/>
  <c r="G11" i="6"/>
  <c r="G10" i="6"/>
  <c r="G9" i="6"/>
  <c r="G9" i="3"/>
  <c r="G10" i="3" s="1"/>
  <c r="G11" i="3" s="1"/>
  <c r="E10" i="3"/>
  <c r="F10" i="3"/>
  <c r="H10" i="3"/>
  <c r="H11" i="3" s="1"/>
  <c r="C11" i="3"/>
  <c r="E11" i="3"/>
  <c r="F11" i="3"/>
  <c r="D11" i="3"/>
  <c r="D10" i="3"/>
  <c r="H56" i="4"/>
  <c r="G45" i="4"/>
  <c r="G46" i="4"/>
  <c r="G47" i="4"/>
  <c r="G48" i="4"/>
  <c r="G49" i="4"/>
  <c r="G50" i="4"/>
  <c r="G51" i="4"/>
  <c r="G52" i="4"/>
  <c r="G53" i="4"/>
  <c r="G54" i="4"/>
  <c r="G55" i="4"/>
  <c r="F56" i="4"/>
  <c r="E56" i="4"/>
  <c r="D56" i="4"/>
  <c r="C56" i="4"/>
  <c r="G11" i="4"/>
  <c r="G12" i="4"/>
  <c r="G13" i="4"/>
  <c r="G14" i="4"/>
  <c r="G15" i="4"/>
  <c r="G16" i="4"/>
  <c r="G17" i="4"/>
  <c r="G18" i="4"/>
  <c r="G19" i="4"/>
  <c r="G10" i="4"/>
  <c r="G18" i="2"/>
  <c r="G19" i="2"/>
  <c r="G20" i="2"/>
  <c r="G21" i="2"/>
  <c r="G22" i="2"/>
  <c r="G23" i="2"/>
  <c r="G17" i="2"/>
  <c r="G9" i="2"/>
  <c r="G11" i="2"/>
  <c r="G12" i="2"/>
  <c r="G13" i="2"/>
  <c r="G10" i="2"/>
  <c r="D82" i="5"/>
  <c r="C82" i="5"/>
  <c r="D60" i="5"/>
  <c r="E60" i="5"/>
  <c r="F60" i="5"/>
  <c r="H60" i="5"/>
  <c r="C60" i="5"/>
  <c r="D53" i="5"/>
  <c r="E53" i="5"/>
  <c r="F53" i="5"/>
  <c r="H53" i="5"/>
  <c r="C53" i="5"/>
  <c r="D44" i="5"/>
  <c r="E44" i="5"/>
  <c r="E82" i="5" s="1"/>
  <c r="D7" i="8" s="1"/>
  <c r="F44" i="5"/>
  <c r="F82" i="5" s="1"/>
  <c r="H44" i="5"/>
  <c r="C44" i="5"/>
  <c r="H22" i="5"/>
  <c r="F22" i="5"/>
  <c r="G21" i="5"/>
  <c r="G20" i="5"/>
  <c r="E22" i="5"/>
  <c r="D22" i="5"/>
  <c r="C22" i="5"/>
  <c r="H82" i="5" l="1"/>
  <c r="L7" i="8" s="1"/>
  <c r="L9" i="8" s="1"/>
  <c r="F38" i="7"/>
  <c r="F42" i="6"/>
  <c r="G16" i="6"/>
  <c r="B9" i="8"/>
  <c r="G37" i="6"/>
  <c r="C38" i="7"/>
  <c r="E38" i="7"/>
  <c r="H38" i="7"/>
  <c r="G15" i="7"/>
  <c r="G35" i="7"/>
  <c r="G24" i="7"/>
  <c r="G25" i="6"/>
  <c r="G53" i="5"/>
  <c r="G60" i="5"/>
  <c r="G44" i="5"/>
  <c r="G10" i="5"/>
  <c r="G11" i="5"/>
  <c r="G12" i="5"/>
  <c r="G13" i="5"/>
  <c r="G14" i="5"/>
  <c r="G15" i="5"/>
  <c r="G16" i="5"/>
  <c r="G17" i="5"/>
  <c r="G18" i="5"/>
  <c r="G19" i="5"/>
  <c r="G23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25" i="4"/>
  <c r="G26" i="4"/>
  <c r="G27" i="4"/>
  <c r="G24" i="4"/>
  <c r="D20" i="4"/>
  <c r="C5" i="8" s="1"/>
  <c r="C9" i="8" s="1"/>
  <c r="E20" i="4"/>
  <c r="D5" i="8" s="1"/>
  <c r="D9" i="8" s="1"/>
  <c r="F20" i="4"/>
  <c r="G20" i="4"/>
  <c r="H20" i="4"/>
  <c r="C20" i="4"/>
  <c r="C14" i="2"/>
  <c r="D14" i="2"/>
  <c r="E14" i="2"/>
  <c r="F14" i="2"/>
  <c r="G14" i="2"/>
  <c r="H14" i="2"/>
  <c r="C24" i="2"/>
  <c r="D24" i="2"/>
  <c r="E24" i="2"/>
  <c r="F24" i="2"/>
  <c r="H24" i="2"/>
  <c r="G5" i="8" l="1"/>
  <c r="K5" i="8"/>
  <c r="K9" i="8" s="1"/>
  <c r="E5" i="8"/>
  <c r="E7" i="8"/>
  <c r="G7" i="8"/>
  <c r="G42" i="6"/>
  <c r="G56" i="4"/>
  <c r="G82" i="5"/>
  <c r="G38" i="7"/>
  <c r="G22" i="5"/>
  <c r="E9" i="8" l="1"/>
  <c r="G9" i="8"/>
  <c r="G24" i="2"/>
</calcChain>
</file>

<file path=xl/sharedStrings.xml><?xml version="1.0" encoding="utf-8"?>
<sst xmlns="http://schemas.openxmlformats.org/spreadsheetml/2006/main" count="440" uniqueCount="300">
  <si>
    <t>Financial Budget Comparison</t>
  </si>
  <si>
    <t>Roads &amp; Traffic Committee</t>
  </si>
  <si>
    <t>Income</t>
  </si>
  <si>
    <t>Expenditure</t>
  </si>
  <si>
    <t>Planning Committee</t>
  </si>
  <si>
    <t>Finance &amp; General Purposes</t>
  </si>
  <si>
    <t>Environment Committee</t>
  </si>
  <si>
    <t xml:space="preserve">Previous </t>
  </si>
  <si>
    <t>Forecast</t>
  </si>
  <si>
    <t>Actual Net</t>
  </si>
  <si>
    <t>Balance</t>
  </si>
  <si>
    <t xml:space="preserve">2019/2020 </t>
  </si>
  <si>
    <t xml:space="preserve">2020/2021 </t>
  </si>
  <si>
    <t>Year's Net</t>
  </si>
  <si>
    <t>Budget</t>
  </si>
  <si>
    <t>Precept</t>
  </si>
  <si>
    <t>Parking Discs</t>
  </si>
  <si>
    <t>S106 traffic calming</t>
  </si>
  <si>
    <t>Street lights upgrade</t>
  </si>
  <si>
    <t>Street Furniture</t>
  </si>
  <si>
    <t>Total Income</t>
  </si>
  <si>
    <t>Street Lighting Maintenance</t>
  </si>
  <si>
    <t>Traffic Calming</t>
  </si>
  <si>
    <t>Street Lights upgrade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</si>
  <si>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</si>
  <si>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</si>
  <si>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</si>
  <si>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</si>
  <si>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</si>
  <si>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</si>
  <si>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</si>
  <si>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</si>
  <si>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</si>
  <si>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</si>
  <si>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</si>
  <si>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</si>
  <si>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</si>
  <si>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2016 17 Reserves Transfer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</si>
  <si>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</si>
  <si>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</si>
  <si>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</si>
  <si>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</si>
  <si>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</si>
  <si>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</si>
  <si>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</si>
  <si>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</si>
  <si>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</si>
  <si>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</si>
  <si>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</si>
  <si>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</si>
  <si>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</si>
  <si>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</si>
  <si>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</si>
  <si>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</si>
  <si>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</si>
  <si>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</si>
  <si>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</si>
  <si>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</si>
  <si>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</si>
  <si>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</si>
  <si>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GDPR - Data Protection Officer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</si>
  <si>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</si>
  <si>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</si>
  <si>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</si>
  <si>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</si>
  <si>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</si>
  <si>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</si>
  <si>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</si>
  <si>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</si>
  <si>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Recreation Ground</t>
  </si>
  <si>
    <t>Allotment Deposit</t>
  </si>
  <si>
    <t>Craft Fair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</si>
  <si>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</si>
  <si>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</si>
  <si>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</si>
  <si>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</si>
  <si>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</si>
  <si>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</si>
  <si>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</si>
  <si>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</si>
  <si>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</si>
  <si>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</si>
  <si>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</si>
  <si>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</si>
  <si>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</si>
  <si>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300/8</t>
  </si>
  <si>
    <t>Phone</t>
  </si>
  <si>
    <t>300/9</t>
  </si>
  <si>
    <t>Clothing</t>
  </si>
  <si>
    <t>300/10</t>
  </si>
  <si>
    <t>Waste Disposal</t>
  </si>
  <si>
    <t>300/11</t>
  </si>
  <si>
    <t>300/12</t>
  </si>
  <si>
    <t>Administration</t>
  </si>
  <si>
    <t>300/13</t>
  </si>
  <si>
    <t>Burials</t>
  </si>
  <si>
    <t>300/14</t>
  </si>
  <si>
    <t>Commemorative Installation</t>
  </si>
  <si>
    <t>300/15</t>
  </si>
  <si>
    <t>Allotments</t>
  </si>
  <si>
    <t>301/1</t>
  </si>
  <si>
    <t>301/2</t>
  </si>
  <si>
    <t>Grasscutting</t>
  </si>
  <si>
    <t>301/3</t>
  </si>
  <si>
    <t>Allotment Fee Refund</t>
  </si>
  <si>
    <t>301/4</t>
  </si>
  <si>
    <t>General Maintenance</t>
  </si>
  <si>
    <t>301/5</t>
  </si>
  <si>
    <t>Allotment Deposit Refund</t>
  </si>
  <si>
    <t>301/6</t>
  </si>
  <si>
    <t>NSALG Membership</t>
  </si>
  <si>
    <t>301/7</t>
  </si>
  <si>
    <t>Public Toilets</t>
  </si>
  <si>
    <t>303/1</t>
  </si>
  <si>
    <t>303/2</t>
  </si>
  <si>
    <t>303/5</t>
  </si>
  <si>
    <t>Public Toilets - Utilities</t>
  </si>
  <si>
    <t>303/99</t>
  </si>
  <si>
    <t>2016/17</t>
  </si>
  <si>
    <t>General Repairs</t>
  </si>
  <si>
    <t>Clock</t>
  </si>
  <si>
    <t>Partnership Maintenance</t>
  </si>
  <si>
    <t>Flowers &amp; Plants</t>
  </si>
  <si>
    <t>Skatepark Maintenance</t>
  </si>
  <si>
    <t>Gdn Remembrance</t>
  </si>
  <si>
    <t>Xmas Festival</t>
  </si>
  <si>
    <t>Dog Bins</t>
  </si>
  <si>
    <t>Refuse Freighter</t>
  </si>
  <si>
    <t>Mantell Memorial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</si>
  <si>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</si>
  <si>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</si>
  <si>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</si>
  <si>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</si>
  <si>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</si>
  <si>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</si>
  <si>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</si>
  <si>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</si>
  <si>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Donation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</si>
  <si>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</si>
  <si>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</si>
  <si>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</si>
  <si>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</si>
  <si>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</si>
  <si>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</si>
  <si>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</si>
  <si>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</si>
  <si>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</si>
  <si>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</si>
  <si>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</si>
  <si>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</si>
  <si>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</si>
  <si>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</si>
  <si>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</si>
  <si>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</si>
  <si>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</si>
  <si>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</si>
  <si>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</si>
  <si>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</si>
  <si>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</si>
  <si>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</si>
  <si>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503/7</t>
  </si>
  <si>
    <t>503/8</t>
  </si>
  <si>
    <t>Replacement Curtains</t>
  </si>
  <si>
    <t>Garden</t>
  </si>
  <si>
    <t>Entrance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</si>
  <si>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</si>
  <si>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</si>
  <si>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</si>
  <si>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</si>
  <si>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</si>
  <si>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</si>
  <si>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</si>
  <si>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</si>
  <si>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</si>
  <si>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</si>
  <si>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</si>
  <si>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</si>
  <si>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</si>
  <si>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</si>
  <si>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</si>
  <si>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</si>
  <si>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Horsefield Green Transfer Monies</t>
  </si>
  <si>
    <t>Land Inspections</t>
  </si>
  <si>
    <t>Horsefield Green Maintenance</t>
  </si>
  <si>
    <t>Buttinghill Maintenance</t>
  </si>
  <si>
    <t>Total Net Balance</t>
  </si>
  <si>
    <t>Commentary</t>
  </si>
  <si>
    <t>Parking Discs income is variable, will balance against expenditure.</t>
  </si>
  <si>
    <t>Cuckfield Estates Maintenance Review</t>
  </si>
  <si>
    <t>Income received annually each January</t>
  </si>
  <si>
    <t>Christmas Show in December</t>
  </si>
  <si>
    <t>Paid annually</t>
  </si>
  <si>
    <t>Excludes transactions with an invoice date prior to 01/04/19</t>
  </si>
  <si>
    <t>Precept kept under one heading in F&amp;GP</t>
  </si>
  <si>
    <t>Halfway through year.</t>
  </si>
  <si>
    <t>Income higher than budget due to reduction in discount.</t>
  </si>
  <si>
    <t>Additional payment received this year as underpaid 2018-19</t>
  </si>
  <si>
    <t>Received Silver Sunday grant £250</t>
  </si>
  <si>
    <t>Fewer new plotholders than forecast</t>
  </si>
  <si>
    <t>No longer run by Parish Council</t>
  </si>
  <si>
    <t>Transfer in from HG S105 monies</t>
  </si>
  <si>
    <t>300/16</t>
  </si>
  <si>
    <t>300/17</t>
  </si>
  <si>
    <t>300/18</t>
  </si>
  <si>
    <t>300/19</t>
  </si>
  <si>
    <t>Survey</t>
  </si>
  <si>
    <t>War Memorial</t>
  </si>
  <si>
    <t>Clay Pipe</t>
  </si>
  <si>
    <t>Lych Gates</t>
  </si>
  <si>
    <t>Maintenance Works at WG Allotments</t>
  </si>
  <si>
    <t>Tree Surveys</t>
  </si>
  <si>
    <t>Legal Fees - Estates</t>
  </si>
  <si>
    <t>Horsefield Green Capital Exp</t>
  </si>
  <si>
    <t>Horsefield Green - Petrol</t>
  </si>
  <si>
    <t>Transfer from Reserves</t>
  </si>
  <si>
    <t>Partnership Maintenance no longer in effect</t>
  </si>
  <si>
    <t>Farmer performing maintenance in exchange for sheep grazing</t>
  </si>
  <si>
    <t>Using a local supplier in 2020-21 with bee friendly locally grown plants</t>
  </si>
  <si>
    <t>High budget for 2020-21 to incorporate repairs recommended in 2019-20</t>
  </si>
  <si>
    <t>Investigate alternative Christmas Lights for 2020</t>
  </si>
  <si>
    <t>Survey for pathways, no longer required, budget transferred to Pathways</t>
  </si>
  <si>
    <t>Transferred SID budget to Cemetery pathways as no purchase this year</t>
  </si>
  <si>
    <t>Variable expenditure, offset against 7001 Income</t>
  </si>
  <si>
    <t>Website Maintenance</t>
  </si>
  <si>
    <t>Consider Accessibility Requirements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</si>
  <si>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</si>
  <si>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</si>
  <si>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</si>
  <si>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</si>
  <si>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</si>
  <si>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</si>
  <si>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</si>
  <si>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</si>
  <si>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</si>
  <si>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</si>
  <si>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</si>
  <si>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</si>
  <si>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</si>
  <si>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</si>
  <si>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</si>
  <si>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Bills to increase over winter</t>
  </si>
  <si>
    <t>£708 prepaid 2018-19 for 2019-20 financial year, included in £2,327.03 so forecast lower</t>
  </si>
  <si>
    <t>Reduced for Cemetery Pathways, windows not being cleaned as regularly as expected</t>
  </si>
  <si>
    <t>Queen's Hall Roof</t>
  </si>
  <si>
    <t>Wedding Advertising</t>
  </si>
  <si>
    <t>£7,144 to Preschool, offset against CVH regular hirer income</t>
  </si>
  <si>
    <t xml:space="preserve">Internal Audit </t>
  </si>
  <si>
    <t>Reserves budget used</t>
  </si>
  <si>
    <t>Cover for JF Absence</t>
  </si>
  <si>
    <t>2019/20</t>
  </si>
  <si>
    <t>Previous</t>
  </si>
  <si>
    <t>Re-forecast</t>
  </si>
  <si>
    <t>2020/21</t>
  </si>
  <si>
    <t>Marshall training and evac chair for use upstairs at the QH</t>
  </si>
  <si>
    <t>Garden lighting installed this year</t>
  </si>
  <si>
    <t>Queen's Hall - Land Adjacent to Garden</t>
  </si>
  <si>
    <t>Footpath Maintenance (Twittens)</t>
  </si>
  <si>
    <t>Transferred to Cemetery Maintenance, WSCC now cut twittens</t>
  </si>
  <si>
    <t>Estimate 4% increase</t>
  </si>
  <si>
    <t>Tony Fullwood, will transfer balance from reserves.</t>
  </si>
  <si>
    <t>New Office Chair, to be reimbursed in full.</t>
  </si>
  <si>
    <t>5% increase</t>
  </si>
  <si>
    <t>Increased budget to cover Cemetery Pathway &amp; topple Testing Estimate</t>
  </si>
  <si>
    <t>Monthly cleaning, ad hoc expenses</t>
  </si>
  <si>
    <t>Income to increase in 2020-21 due to Preschool paying full hourly rate</t>
  </si>
  <si>
    <t>£25k Guestimate moved to 2021-22 budget</t>
  </si>
  <si>
    <t>Stage Curtains - £2,300 in reserves</t>
  </si>
  <si>
    <t>Legal costs, survey, plans, fencing, planting etc etc Any grants?</t>
  </si>
  <si>
    <t>£1,200 Electrical Check, Redecoration of main hall?  Fuse box move?  Repair Damp work?  Damp work £2,500</t>
  </si>
  <si>
    <t>What plans for the Village Hall?  Use for remedial work at QH?</t>
  </si>
  <si>
    <t>Paid by MSDC</t>
  </si>
  <si>
    <t>Moved bin from WG Co-op to Mytten Twitten</t>
  </si>
  <si>
    <t>20 weddings booked for 2020</t>
  </si>
  <si>
    <t xml:space="preserve">Comparison between 01/04/19 and 04/12/19 inclusive.  Includes due and unpaid transactions. </t>
  </si>
  <si>
    <t>R&amp;T</t>
  </si>
  <si>
    <t xml:space="preserve">Planning </t>
  </si>
  <si>
    <t>F&amp;GP</t>
  </si>
  <si>
    <t>E&amp;W</t>
  </si>
  <si>
    <t>QH</t>
  </si>
  <si>
    <t>CVH</t>
  </si>
  <si>
    <t>Increase</t>
  </si>
  <si>
    <t>Proposed</t>
  </si>
  <si>
    <t>Precept 19/20</t>
  </si>
  <si>
    <t>£2,250 to be transferred from S106 funds in Reserves 2020-21</t>
  </si>
  <si>
    <t>£4,600 budget: transferred £1,000 to street furniture for replacement bins, £3,600 to Cemetery pathways Reserves; £2,500 to be transferred from S106 funds in Reserves 2020-21</t>
  </si>
  <si>
    <t>Bins, Bench at Cricket Ground, transferred £1,000 from Buttinghill Maintenance</t>
  </si>
  <si>
    <t>Transferrred £1,500 to Reserves Cemetery Pathways</t>
  </si>
  <si>
    <t>Moved £6k to reserves 19/12/19</t>
  </si>
  <si>
    <t>Transferred £4,000 to Reserves, work pending grant due from War Memorial Fund to cover balance</t>
  </si>
  <si>
    <t>Use HG funds for trees on site</t>
  </si>
  <si>
    <t>Chimney Repointed &amp; Lead Flashings Sealed</t>
  </si>
  <si>
    <t>Reduced for Cemetery Pathways, New/Repairs to Boiler Required</t>
  </si>
  <si>
    <t>Proposed Precept 20/21</t>
  </si>
  <si>
    <t>Increase proposals</t>
  </si>
  <si>
    <t>Shortfall</t>
  </si>
  <si>
    <t>Reduce QH Garden Expansion Budget</t>
  </si>
  <si>
    <t>Split the reduction between Cemetery Pathways and QH Garden Expansion Budgets</t>
  </si>
  <si>
    <t>Only 2 claims made ytd</t>
  </si>
  <si>
    <t>Potentially a higher premium if move to different provider, also have made 3 claims this year (clock, railings and accident at Broad Street Toilets)</t>
  </si>
  <si>
    <t>Includes Year 1 Community Governance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</si>
</sst>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0" fontId="3" fillId="0" borderId="0" xfId="0" applyFont="1" applyBorder="1"/>
    <xf numFmtId="8" fontId="3" fillId="0" borderId="0" xfId="0" applyNumberFormat="1" applyFont="1" applyBorder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8" fontId="2" fillId="2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8" fontId="2" fillId="0" borderId="0" xfId="0" applyNumberFormat="1" applyFont="1" applyFill="1"/>
    <xf numFmtId="8" fontId="3" fillId="0" borderId="1" xfId="0" applyNumberFormat="1" applyFont="1" applyFill="1" applyBorder="1"/>
    <xf numFmtId="8" fontId="3" fillId="0" borderId="0" xfId="0" applyNumberFormat="1" applyFont="1" applyFill="1" applyBorder="1"/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8" fontId="2" fillId="3" borderId="0" xfId="0" applyNumberFormat="1" applyFont="1" applyFill="1"/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 applyBorder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0" xfId="0" applyBorder="1"/>
    <xf numFmtId="0" fontId="0" fillId="0" borderId="6" xfId="0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2" fillId="3" borderId="0" xfId="0" applyNumberFormat="1" applyFont="1" applyFill="1"/>
    <xf numFmtId="9" fontId="2" fillId="3" borderId="0" xfId="1" applyFont="1" applyFill="1"/>
    <xf numFmtId="0" fontId="0" fillId="0" borderId="0" xfId="0" applyFont="1"/>
    <xf numFmtId="6" fontId="0" fillId="0" borderId="0" xfId="0" applyNumberFormat="1" applyFon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3" borderId="7" xfId="0" applyNumberFormat="1" applyFont="1" applyFill="1" applyBorder="1"/>
    <xf numFmtId="6" fontId="0" fillId="0" borderId="0" xfId="0" applyNumberFormat="1"/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dimension ref="A1:P30"/>
  <sheetViews>
    <sheetView tabSelected="1" workbookViewId="0">
      <selection activeCell="J16" sqref="J16"/>
    </sheetView>
  </sheetViews>
  <sheetFormatPr defaultRowHeight="14.4" x14ac:dyDescent="0.3"/>
  <cols>
    <col min="1" max="1" width="22.21875" customWidth="1"/>
    <col min="2" max="2" width="16.88671875" style="31" customWidth="1"/>
    <col min="3" max="5" width="16.88671875" customWidth="1"/>
    <col min="6" max="6" width="1.44140625" customWidth="1"/>
    <col min="7" max="7" width="16.88671875" customWidth="1"/>
    <col min="8" max="8" width="4.88671875" customWidth="1"/>
    <col min="9" max="9" width="10" bestFit="1" customWidth="1"/>
    <col min="11" max="11" width="10" bestFit="1" customWidth="1"/>
  </cols>
  <sheetData>
    <row r="1" spans="1:16" ht="15" thickBot="1" x14ac:dyDescent="0.35"/>
    <row r="2" spans="1:16" x14ac:dyDescent="0.3">
      <c r="B2" s="28" t="s">
        <v>250</v>
      </c>
      <c r="C2" s="10" t="s">
        <v>249</v>
      </c>
      <c r="D2" s="10" t="s">
        <v>251</v>
      </c>
      <c r="E2" s="10" t="s">
        <v>9</v>
      </c>
      <c r="F2" s="10"/>
      <c r="G2" s="32" t="s">
        <v>252</v>
      </c>
      <c r="H2" s="33"/>
      <c r="I2" s="34" t="s">
        <v>274</v>
      </c>
      <c r="J2" s="34" t="s">
        <v>275</v>
      </c>
      <c r="K2" s="34" t="s">
        <v>276</v>
      </c>
      <c r="L2" s="34" t="s">
        <v>277</v>
      </c>
      <c r="M2" s="34" t="s">
        <v>278</v>
      </c>
      <c r="N2" s="35" t="s">
        <v>279</v>
      </c>
      <c r="O2" s="20"/>
      <c r="P2" s="20"/>
    </row>
    <row r="3" spans="1:16" x14ac:dyDescent="0.3">
      <c r="B3" s="28" t="s">
        <v>13</v>
      </c>
      <c r="C3" s="10" t="s">
        <v>14</v>
      </c>
      <c r="D3" s="10"/>
      <c r="E3" s="10"/>
      <c r="F3" s="11"/>
      <c r="G3" s="36" t="s">
        <v>14</v>
      </c>
      <c r="H3" s="37"/>
      <c r="I3" s="37"/>
      <c r="J3" s="37"/>
      <c r="K3" s="37"/>
      <c r="L3" s="37"/>
      <c r="M3" s="37"/>
      <c r="N3" s="38"/>
    </row>
    <row r="4" spans="1:16" s="18" customFormat="1" x14ac:dyDescent="0.3">
      <c r="B4" s="29"/>
      <c r="G4" s="44"/>
      <c r="H4" s="39"/>
      <c r="I4" s="39"/>
      <c r="J4" s="39"/>
      <c r="K4" s="39"/>
      <c r="L4" s="39"/>
      <c r="M4" s="39"/>
      <c r="N4" s="40"/>
    </row>
    <row r="5" spans="1:16" s="18" customFormat="1" x14ac:dyDescent="0.3">
      <c r="A5" s="18" t="s">
        <v>20</v>
      </c>
      <c r="B5" s="29">
        <f>SUM('Queen''s Hall'!C16+CVH!C15+'E&amp;W'!C22+'Roads &amp; Traffic'!C14+Planning!C5+'F&amp;GP'!C20)</f>
        <v>350481.84</v>
      </c>
      <c r="C5" s="18">
        <f>SUM('Queen''s Hall'!D16+CVH!D15+'E&amp;W'!D22+'Roads &amp; Traffic'!D14+Planning!D5+'F&amp;GP'!D20)</f>
        <v>351722</v>
      </c>
      <c r="D5" s="18">
        <f>SUM('Queen''s Hall'!E16+CVH!E15+'E&amp;W'!E22+'Roads &amp; Traffic'!E14+Planning!E5+'F&amp;GP'!E20)</f>
        <v>351857</v>
      </c>
      <c r="E5" s="18">
        <f>SUM('Queen''s Hall'!F16+CVH!F15+'E&amp;W'!F22+'Roads &amp; Traffic'!F14+Planning!F5+'F&amp;GP'!F20)</f>
        <v>287875.38999999996</v>
      </c>
      <c r="G5" s="44">
        <f>SUM('Queen''s Hall'!H16+CVH!H15+'E&amp;W'!H22+'Roads &amp; Traffic'!H14+Planning!H5+'F&amp;GP'!H20)</f>
        <v>386314</v>
      </c>
      <c r="H5" s="39"/>
      <c r="I5" s="39">
        <f>'Roads &amp; Traffic'!H14</f>
        <v>2000</v>
      </c>
      <c r="J5" s="39">
        <f>Planning!H5</f>
        <v>0</v>
      </c>
      <c r="K5" s="39">
        <f>'F&amp;GP'!H20</f>
        <v>239014</v>
      </c>
      <c r="L5" s="39">
        <f>'E&amp;W'!H22</f>
        <v>73800</v>
      </c>
      <c r="M5" s="39">
        <f>'Queen''s Hall'!H16</f>
        <v>45500</v>
      </c>
      <c r="N5" s="40">
        <f>CVH!H15</f>
        <v>26000</v>
      </c>
    </row>
    <row r="6" spans="1:16" s="18" customFormat="1" x14ac:dyDescent="0.3">
      <c r="B6" s="29"/>
      <c r="G6" s="44"/>
      <c r="H6" s="39"/>
      <c r="I6" s="39"/>
      <c r="J6" s="39"/>
      <c r="K6" s="39"/>
      <c r="L6" s="39"/>
      <c r="M6" s="39"/>
      <c r="N6" s="40"/>
    </row>
    <row r="7" spans="1:16" s="18" customFormat="1" x14ac:dyDescent="0.3">
      <c r="A7" s="18" t="s">
        <v>26</v>
      </c>
      <c r="B7" s="29">
        <f>SUM('Queen''s Hall'!C42+CVH!C38+'E&amp;W'!C82+Planning!C11+'Roads &amp; Traffic'!C24+'F&amp;GP'!C56)</f>
        <v>302811.19000000006</v>
      </c>
      <c r="C7" s="18">
        <f>SUM('Queen''s Hall'!D42+CVH!D38+'E&amp;W'!D82+Planning!D11+'Roads &amp; Traffic'!D24+'F&amp;GP'!D56)</f>
        <v>357952</v>
      </c>
      <c r="D7" s="18">
        <f>SUM('Queen''s Hall'!E42+CVH!E38+'E&amp;W'!E82+Planning!E11+'Roads &amp; Traffic'!E24+'F&amp;GP'!E56)</f>
        <v>347978.75</v>
      </c>
      <c r="E7" s="18">
        <f>SUM('Queen''s Hall'!F42+CVH!F38+'E&amp;W'!F82+Planning!F11+'Roads &amp; Traffic'!F24+'F&amp;GP'!F56)</f>
        <v>209088.31</v>
      </c>
      <c r="G7" s="44">
        <f>SUM('Queen''s Hall'!H42+CVH!H38+'E&amp;W'!H82+Planning!H11+'Roads &amp; Traffic'!H24+'F&amp;GP'!H56)</f>
        <v>399719.22</v>
      </c>
      <c r="H7" s="39"/>
      <c r="I7" s="39">
        <f>'Roads &amp; Traffic'!H24</f>
        <v>10350</v>
      </c>
      <c r="J7" s="39">
        <f>Planning!H11</f>
        <v>2500</v>
      </c>
      <c r="K7" s="39">
        <f>'F&amp;GP'!H56</f>
        <v>217599.22</v>
      </c>
      <c r="L7" s="39">
        <f>'E&amp;W'!H82</f>
        <v>81870</v>
      </c>
      <c r="M7" s="39">
        <f>'Queen''s Hall'!H42</f>
        <v>68500</v>
      </c>
      <c r="N7" s="40">
        <f>CVH!H38</f>
        <v>18900</v>
      </c>
    </row>
    <row r="8" spans="1:16" s="18" customFormat="1" x14ac:dyDescent="0.3">
      <c r="B8" s="29"/>
      <c r="G8" s="44"/>
      <c r="H8" s="39"/>
      <c r="I8" s="39"/>
      <c r="J8" s="39"/>
      <c r="K8" s="39"/>
      <c r="L8" s="39"/>
      <c r="M8" s="39"/>
      <c r="N8" s="40"/>
    </row>
    <row r="9" spans="1:16" s="18" customFormat="1" ht="15" thickBot="1" x14ac:dyDescent="0.35">
      <c r="A9" s="19" t="s">
        <v>185</v>
      </c>
      <c r="B9" s="30">
        <f>SUM(B5-B7)</f>
        <v>47670.649999999965</v>
      </c>
      <c r="C9" s="19">
        <f t="shared" ref="C9:N9" si="0">SUM(C5-C7)</f>
        <v>-6230</v>
      </c>
      <c r="D9" s="19">
        <f t="shared" si="0"/>
        <v>3878.25</v>
      </c>
      <c r="E9" s="19">
        <f t="shared" si="0"/>
        <v>78787.079999999958</v>
      </c>
      <c r="F9" s="19"/>
      <c r="G9" s="53">
        <f t="shared" si="0"/>
        <v>-13405.219999999972</v>
      </c>
      <c r="H9" s="41"/>
      <c r="I9" s="42">
        <f t="shared" si="0"/>
        <v>-8350</v>
      </c>
      <c r="J9" s="42">
        <f t="shared" si="0"/>
        <v>-2500</v>
      </c>
      <c r="K9" s="42">
        <f t="shared" si="0"/>
        <v>21414.78</v>
      </c>
      <c r="L9" s="42">
        <f t="shared" si="0"/>
        <v>-8070</v>
      </c>
      <c r="M9" s="42">
        <f t="shared" si="0"/>
        <v>-23000</v>
      </c>
      <c r="N9" s="43">
        <f t="shared" si="0"/>
        <v>7100</v>
      </c>
    </row>
    <row r="10" spans="1:16" s="18" customFormat="1" x14ac:dyDescent="0.3">
      <c r="B10" s="29"/>
    </row>
    <row r="12" spans="1:16" x14ac:dyDescent="0.3">
      <c r="B12" s="47"/>
      <c r="G12" s="55" t="s">
        <v>15</v>
      </c>
      <c r="H12" s="55"/>
      <c r="I12" s="55" t="s">
        <v>294</v>
      </c>
      <c r="J12" s="55"/>
      <c r="K12" s="55"/>
    </row>
    <row r="13" spans="1:16" x14ac:dyDescent="0.3">
      <c r="D13" t="s">
        <v>282</v>
      </c>
      <c r="G13" s="48">
        <f>'F&amp;GP'!F10</f>
        <v>210247</v>
      </c>
      <c r="I13" s="54"/>
    </row>
    <row r="14" spans="1:16" x14ac:dyDescent="0.3">
      <c r="G14" s="47"/>
      <c r="I14" s="54"/>
    </row>
    <row r="15" spans="1:16" x14ac:dyDescent="0.3">
      <c r="D15" t="s">
        <v>293</v>
      </c>
      <c r="E15" s="50">
        <v>7.0000000000000007E-2</v>
      </c>
      <c r="G15" s="48">
        <f>G13*(1+E15)</f>
        <v>224964.29</v>
      </c>
      <c r="I15" s="54">
        <f>SUM(G19-G15)</f>
        <v>13404.709999999992</v>
      </c>
      <c r="J15" t="s">
        <v>296</v>
      </c>
    </row>
    <row r="16" spans="1:16" x14ac:dyDescent="0.3">
      <c r="E16" s="50">
        <v>0.1</v>
      </c>
      <c r="G16" s="48">
        <f>G13*(1+E16)</f>
        <v>231271.7</v>
      </c>
      <c r="I16" s="54">
        <f>SUM(G19-G16)</f>
        <v>7097.2999999999884</v>
      </c>
      <c r="J16" t="s">
        <v>295</v>
      </c>
    </row>
    <row r="17" spans="2:7" x14ac:dyDescent="0.3">
      <c r="E17" s="50"/>
      <c r="G17" s="48"/>
    </row>
    <row r="18" spans="2:7" x14ac:dyDescent="0.3">
      <c r="G18" s="47"/>
    </row>
    <row r="19" spans="2:7" x14ac:dyDescent="0.3">
      <c r="D19" t="s">
        <v>292</v>
      </c>
      <c r="G19" s="48">
        <v>238369</v>
      </c>
    </row>
    <row r="20" spans="2:7" x14ac:dyDescent="0.3">
      <c r="D20" t="s">
        <v>280</v>
      </c>
      <c r="G20" s="48">
        <f>G19-G13</f>
        <v>28122</v>
      </c>
    </row>
    <row r="21" spans="2:7" x14ac:dyDescent="0.3">
      <c r="B21" s="47"/>
      <c r="G21" s="49">
        <f>(G19-G13)/G13</f>
        <v>0.13375696204939905</v>
      </c>
    </row>
    <row r="22" spans="2:7" x14ac:dyDescent="0.3">
      <c r="B22" s="47"/>
    </row>
    <row r="23" spans="2:7" x14ac:dyDescent="0.3">
      <c r="B23" s="47"/>
    </row>
    <row r="24" spans="2:7" x14ac:dyDescent="0.3">
      <c r="B24" s="47"/>
    </row>
    <row r="25" spans="2:7" x14ac:dyDescent="0.3">
      <c r="B25" s="47"/>
    </row>
    <row r="26" spans="2:7" x14ac:dyDescent="0.3">
      <c r="B26" s="47"/>
    </row>
    <row r="27" spans="2:7" x14ac:dyDescent="0.3">
      <c r="B27" s="47"/>
    </row>
    <row r="28" spans="2:7" x14ac:dyDescent="0.3">
      <c r="B28" s="47"/>
    </row>
    <row r="29" spans="2:7" x14ac:dyDescent="0.3">
      <c r="B29" s="47"/>
    </row>
    <row r="30" spans="2:7" x14ac:dyDescent="0.3">
      <c r="B30" s="4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24"/>
  <sheetViews>
    <sheetView workbookViewId="0">
      <selection activeCell="I20" sqref="I20"/>
    </sheetView>
  </sheetViews>
  <sheetFormatPr defaultColWidth="25.44140625" defaultRowHeight="11.4" x14ac:dyDescent="0.2"/>
  <cols>
    <col min="1" max="1" width="25.5546875" style="1" bestFit="1" customWidth="1"/>
    <col min="2" max="2" width="25.44140625" style="1"/>
    <col min="3" max="3" width="11" style="22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x14ac:dyDescent="0.2">
      <c r="B2" s="1" t="s">
        <v>273</v>
      </c>
    </row>
    <row r="3" spans="1:9" x14ac:dyDescent="0.2">
      <c r="B3" s="1" t="s">
        <v>192</v>
      </c>
    </row>
    <row r="5" spans="1:9" ht="12" x14ac:dyDescent="0.25">
      <c r="C5" s="23" t="s">
        <v>7</v>
      </c>
      <c r="D5" s="2" t="s">
        <v>11</v>
      </c>
      <c r="E5" s="2" t="s">
        <v>8</v>
      </c>
      <c r="F5" s="2" t="s">
        <v>9</v>
      </c>
      <c r="G5" s="2" t="s">
        <v>10</v>
      </c>
      <c r="H5" s="2" t="s">
        <v>12</v>
      </c>
      <c r="I5" s="2" t="s">
        <v>186</v>
      </c>
    </row>
    <row r="6" spans="1:9" ht="12" x14ac:dyDescent="0.25">
      <c r="C6" s="23" t="s">
        <v>13</v>
      </c>
      <c r="D6" s="2" t="s">
        <v>14</v>
      </c>
      <c r="E6" s="2"/>
      <c r="F6" s="2"/>
      <c r="G6" s="2"/>
      <c r="H6" s="2" t="s">
        <v>14</v>
      </c>
      <c r="I6" s="2"/>
    </row>
    <row r="7" spans="1:9" ht="12" x14ac:dyDescent="0.25">
      <c r="A7" s="2" t="s">
        <v>1</v>
      </c>
    </row>
    <row r="8" spans="1:9" x14ac:dyDescent="0.2">
      <c r="A8" s="1" t="s">
        <v>2</v>
      </c>
    </row>
    <row r="9" spans="1:9" x14ac:dyDescent="0.2">
      <c r="A9" s="1">
        <v>7000</v>
      </c>
      <c r="B9" s="1" t="s">
        <v>15</v>
      </c>
      <c r="C9" s="24">
        <v>15600</v>
      </c>
      <c r="D9" s="3">
        <v>0</v>
      </c>
      <c r="E9" s="3">
        <v>0</v>
      </c>
      <c r="F9" s="3">
        <v>0</v>
      </c>
      <c r="G9" s="3">
        <f>SUM(F9-E9)</f>
        <v>0</v>
      </c>
      <c r="H9" s="3">
        <v>0</v>
      </c>
      <c r="I9" s="1" t="s">
        <v>193</v>
      </c>
    </row>
    <row r="10" spans="1:9" x14ac:dyDescent="0.2">
      <c r="A10" s="1">
        <v>7001</v>
      </c>
      <c r="B10" s="1" t="s">
        <v>16</v>
      </c>
      <c r="C10" s="24">
        <v>1888.39</v>
      </c>
      <c r="D10" s="3">
        <v>2000</v>
      </c>
      <c r="E10" s="3">
        <v>2000</v>
      </c>
      <c r="F10" s="3">
        <v>1532.51</v>
      </c>
      <c r="G10" s="3">
        <f>SUM(F10-E10)</f>
        <v>-467.49</v>
      </c>
      <c r="H10" s="3">
        <v>2000</v>
      </c>
      <c r="I10" s="1" t="s">
        <v>187</v>
      </c>
    </row>
    <row r="11" spans="1:9" x14ac:dyDescent="0.2">
      <c r="A11" s="1">
        <v>7002</v>
      </c>
      <c r="B11" s="1" t="s">
        <v>17</v>
      </c>
      <c r="C11" s="24">
        <v>0</v>
      </c>
      <c r="D11" s="3">
        <v>0</v>
      </c>
      <c r="E11" s="3">
        <v>0</v>
      </c>
      <c r="F11" s="3">
        <v>0</v>
      </c>
      <c r="G11" s="3">
        <f t="shared" ref="G11:G13" si="0">SUM(F11-E11)</f>
        <v>0</v>
      </c>
      <c r="H11" s="3">
        <v>0</v>
      </c>
    </row>
    <row r="12" spans="1:9" x14ac:dyDescent="0.2">
      <c r="A12" s="1">
        <v>7003</v>
      </c>
      <c r="B12" s="1" t="s">
        <v>18</v>
      </c>
      <c r="C12" s="24">
        <v>831.9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7005</v>
      </c>
      <c r="B13" s="1" t="s">
        <v>19</v>
      </c>
      <c r="C13" s="24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ht="12" x14ac:dyDescent="0.25">
      <c r="A14" s="4" t="s">
        <v>20</v>
      </c>
      <c r="B14" s="4"/>
      <c r="C14" s="25">
        <f t="shared" ref="C14:H14" si="1">SUM(C9:C13)</f>
        <v>18320.29</v>
      </c>
      <c r="D14" s="5">
        <f t="shared" si="1"/>
        <v>2000</v>
      </c>
      <c r="E14" s="5">
        <f t="shared" si="1"/>
        <v>2000</v>
      </c>
      <c r="F14" s="5">
        <f t="shared" si="1"/>
        <v>1532.51</v>
      </c>
      <c r="G14" s="5">
        <f t="shared" si="1"/>
        <v>-467.49</v>
      </c>
      <c r="H14" s="5">
        <f t="shared" si="1"/>
        <v>2000</v>
      </c>
      <c r="I14" s="3"/>
    </row>
    <row r="15" spans="1:9" x14ac:dyDescent="0.2">
      <c r="C15" s="24"/>
      <c r="D15" s="3"/>
      <c r="E15" s="3"/>
      <c r="F15" s="3"/>
      <c r="G15" s="3"/>
      <c r="H15" s="3"/>
      <c r="I15" s="3"/>
    </row>
    <row r="16" spans="1:9" x14ac:dyDescent="0.2">
      <c r="A16" s="1" t="s">
        <v>3</v>
      </c>
    </row>
    <row r="17" spans="1:9" x14ac:dyDescent="0.2">
      <c r="A17" s="1">
        <v>701</v>
      </c>
      <c r="B17" s="1" t="s">
        <v>21</v>
      </c>
      <c r="C17" s="24">
        <v>4097.3900000000003</v>
      </c>
      <c r="D17" s="3">
        <v>4500</v>
      </c>
      <c r="E17" s="3">
        <v>4500</v>
      </c>
      <c r="F17" s="3">
        <v>3832.56</v>
      </c>
      <c r="G17" s="3">
        <f>SUM(E17-F17)</f>
        <v>667.44</v>
      </c>
      <c r="H17" s="3">
        <v>5000</v>
      </c>
    </row>
    <row r="18" spans="1:9" x14ac:dyDescent="0.2">
      <c r="A18" s="1">
        <v>702</v>
      </c>
      <c r="B18" s="1" t="s">
        <v>16</v>
      </c>
      <c r="C18" s="24">
        <v>2800</v>
      </c>
      <c r="D18" s="3">
        <v>2000</v>
      </c>
      <c r="E18" s="3">
        <v>2000</v>
      </c>
      <c r="F18" s="3">
        <v>800</v>
      </c>
      <c r="G18" s="3">
        <f t="shared" ref="G18:G23" si="2">SUM(E18-F18)</f>
        <v>1200</v>
      </c>
      <c r="H18" s="3">
        <v>2200</v>
      </c>
      <c r="I18" s="1" t="s">
        <v>222</v>
      </c>
    </row>
    <row r="19" spans="1:9" x14ac:dyDescent="0.2">
      <c r="A19" s="1">
        <v>703</v>
      </c>
      <c r="B19" s="1" t="s">
        <v>22</v>
      </c>
      <c r="C19" s="24">
        <v>400</v>
      </c>
      <c r="D19" s="3">
        <v>6000</v>
      </c>
      <c r="E19" s="3">
        <v>6000</v>
      </c>
      <c r="F19" s="3">
        <v>0</v>
      </c>
      <c r="G19" s="3">
        <f t="shared" si="2"/>
        <v>6000</v>
      </c>
      <c r="H19" s="3">
        <v>3000</v>
      </c>
      <c r="I19" s="1" t="s">
        <v>287</v>
      </c>
    </row>
    <row r="20" spans="1:9" x14ac:dyDescent="0.2">
      <c r="A20" s="1">
        <v>704</v>
      </c>
      <c r="B20" s="1" t="s">
        <v>23</v>
      </c>
      <c r="C20" s="24">
        <v>831.9</v>
      </c>
      <c r="D20" s="3">
        <v>0</v>
      </c>
      <c r="E20" s="3">
        <v>0</v>
      </c>
      <c r="F20" s="3">
        <v>0</v>
      </c>
      <c r="G20" s="3">
        <f t="shared" si="2"/>
        <v>0</v>
      </c>
      <c r="H20" s="3">
        <v>0</v>
      </c>
    </row>
    <row r="21" spans="1:9" x14ac:dyDescent="0.2">
      <c r="A21" s="1">
        <v>705</v>
      </c>
      <c r="B21" s="1" t="s">
        <v>24</v>
      </c>
      <c r="C21" s="24">
        <v>2530</v>
      </c>
      <c r="D21" s="3">
        <v>2000</v>
      </c>
      <c r="E21" s="3">
        <v>0</v>
      </c>
      <c r="F21" s="3">
        <v>0</v>
      </c>
      <c r="G21" s="3">
        <f t="shared" si="2"/>
        <v>0</v>
      </c>
      <c r="H21" s="3">
        <v>0</v>
      </c>
      <c r="I21" s="1" t="s">
        <v>221</v>
      </c>
    </row>
    <row r="22" spans="1:9" x14ac:dyDescent="0.2">
      <c r="A22" s="1">
        <v>706</v>
      </c>
      <c r="B22" s="1" t="s">
        <v>19</v>
      </c>
      <c r="C22" s="24">
        <v>530.01</v>
      </c>
      <c r="D22" s="3">
        <v>100</v>
      </c>
      <c r="E22" s="3">
        <v>300</v>
      </c>
      <c r="F22" s="3">
        <v>295.63</v>
      </c>
      <c r="G22" s="3">
        <f t="shared" si="2"/>
        <v>4.3700000000000045</v>
      </c>
      <c r="H22" s="3">
        <v>100</v>
      </c>
    </row>
    <row r="23" spans="1:9" x14ac:dyDescent="0.2">
      <c r="A23" s="1">
        <v>710</v>
      </c>
      <c r="B23" s="1" t="s">
        <v>25</v>
      </c>
      <c r="C23" s="24">
        <v>0</v>
      </c>
      <c r="D23" s="3">
        <v>500</v>
      </c>
      <c r="E23" s="3">
        <v>200</v>
      </c>
      <c r="F23" s="3">
        <v>0</v>
      </c>
      <c r="G23" s="3">
        <f t="shared" si="2"/>
        <v>200</v>
      </c>
      <c r="H23" s="3">
        <v>50</v>
      </c>
    </row>
    <row r="24" spans="1:9" ht="12" x14ac:dyDescent="0.25">
      <c r="A24" s="4" t="s">
        <v>26</v>
      </c>
      <c r="B24" s="4"/>
      <c r="C24" s="25">
        <f t="shared" ref="C24:H24" si="3">SUM(C17:C23)</f>
        <v>11189.300000000001</v>
      </c>
      <c r="D24" s="5">
        <f t="shared" si="3"/>
        <v>15100</v>
      </c>
      <c r="E24" s="5">
        <f t="shared" si="3"/>
        <v>13000</v>
      </c>
      <c r="F24" s="5">
        <f t="shared" si="3"/>
        <v>4928.1899999999996</v>
      </c>
      <c r="G24" s="5">
        <f t="shared" si="3"/>
        <v>8071.81</v>
      </c>
      <c r="H24" s="5">
        <f t="shared" si="3"/>
        <v>10350</v>
      </c>
      <c r="I2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1:I11"/>
  <sheetViews>
    <sheetView workbookViewId="0">
      <selection activeCell="E29" sqref="E29"/>
    </sheetView>
  </sheetViews>
  <sheetFormatPr defaultRowHeight="11.4" x14ac:dyDescent="0.2"/>
  <cols>
    <col min="1" max="1" width="17.6640625" style="1" bestFit="1" customWidth="1"/>
    <col min="2" max="2" width="28.21875" style="1" bestFit="1" customWidth="1"/>
    <col min="3" max="3" width="9.44140625" style="22" bestFit="1" customWidth="1"/>
    <col min="4" max="4" width="10.33203125" style="1" bestFit="1" customWidth="1"/>
    <col min="5" max="7" width="9.88671875" style="1" bestFit="1" customWidth="1"/>
    <col min="8" max="8" width="10.33203125" style="1" bestFit="1" customWidth="1"/>
    <col min="9" max="9" width="11.5546875" style="1" bestFit="1" customWidth="1"/>
    <col min="10" max="16384" width="8.88671875" style="1"/>
  </cols>
  <sheetData>
    <row r="1" spans="1:9" ht="12" x14ac:dyDescent="0.25">
      <c r="A1" s="1" t="s">
        <v>4</v>
      </c>
      <c r="C1" s="23" t="s">
        <v>7</v>
      </c>
      <c r="D1" s="2" t="s">
        <v>11</v>
      </c>
      <c r="E1" s="2" t="s">
        <v>8</v>
      </c>
      <c r="F1" s="2" t="s">
        <v>9</v>
      </c>
      <c r="G1" s="2" t="s">
        <v>10</v>
      </c>
      <c r="H1" s="2" t="s">
        <v>12</v>
      </c>
      <c r="I1" s="2" t="s">
        <v>186</v>
      </c>
    </row>
    <row r="2" spans="1:9" ht="12" x14ac:dyDescent="0.25">
      <c r="C2" s="23" t="s">
        <v>13</v>
      </c>
      <c r="D2" s="2" t="s">
        <v>14</v>
      </c>
      <c r="E2" s="2" t="s">
        <v>14</v>
      </c>
      <c r="F2" s="2"/>
      <c r="G2" s="2"/>
      <c r="H2" s="2" t="s">
        <v>14</v>
      </c>
      <c r="I2" s="2"/>
    </row>
    <row r="3" spans="1:9" ht="12" x14ac:dyDescent="0.25">
      <c r="A3" s="1" t="s">
        <v>2</v>
      </c>
      <c r="C3" s="23"/>
      <c r="D3" s="2"/>
      <c r="E3" s="2"/>
      <c r="F3" s="2"/>
      <c r="G3" s="2"/>
      <c r="H3" s="2"/>
      <c r="I3" s="2"/>
    </row>
    <row r="4" spans="1:9" x14ac:dyDescent="0.2">
      <c r="A4" s="1">
        <v>9000</v>
      </c>
      <c r="B4" s="1" t="s">
        <v>15</v>
      </c>
      <c r="C4" s="24">
        <v>5000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1" t="s">
        <v>193</v>
      </c>
    </row>
    <row r="5" spans="1:9" x14ac:dyDescent="0.2">
      <c r="A5" s="8" t="s">
        <v>20</v>
      </c>
      <c r="B5" s="8"/>
      <c r="C5" s="27">
        <v>5000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3"/>
    </row>
    <row r="6" spans="1:9" x14ac:dyDescent="0.2">
      <c r="C6" s="24"/>
      <c r="D6" s="3"/>
      <c r="E6" s="3"/>
      <c r="F6" s="3"/>
      <c r="G6" s="3"/>
      <c r="H6" s="3"/>
      <c r="I6" s="3"/>
    </row>
    <row r="7" spans="1:9" x14ac:dyDescent="0.2">
      <c r="A7" s="1" t="s">
        <v>3</v>
      </c>
    </row>
    <row r="8" spans="1:9" x14ac:dyDescent="0.2">
      <c r="A8" s="1">
        <v>900</v>
      </c>
      <c r="B8" s="1" t="s">
        <v>27</v>
      </c>
    </row>
    <row r="9" spans="1:9" x14ac:dyDescent="0.2">
      <c r="A9" s="1" t="s">
        <v>28</v>
      </c>
      <c r="B9" s="1" t="s">
        <v>29</v>
      </c>
      <c r="C9" s="24">
        <v>0</v>
      </c>
      <c r="D9" s="3">
        <v>2500</v>
      </c>
      <c r="E9" s="3">
        <v>2500</v>
      </c>
      <c r="F9" s="3">
        <v>4521.8</v>
      </c>
      <c r="G9" s="3">
        <f>SUM(E9-F9)</f>
        <v>-2021.8000000000002</v>
      </c>
      <c r="H9" s="3">
        <v>2500</v>
      </c>
      <c r="I9" s="1" t="s">
        <v>259</v>
      </c>
    </row>
    <row r="10" spans="1:9" x14ac:dyDescent="0.2">
      <c r="A10" s="1">
        <v>900</v>
      </c>
      <c r="B10" s="1" t="s">
        <v>30</v>
      </c>
      <c r="C10" s="24">
        <v>0</v>
      </c>
      <c r="D10" s="3">
        <f>SUM(D9)</f>
        <v>2500</v>
      </c>
      <c r="E10" s="3">
        <f t="shared" ref="E10:H10" si="0">SUM(E9)</f>
        <v>2500</v>
      </c>
      <c r="F10" s="3">
        <f t="shared" si="0"/>
        <v>4521.8</v>
      </c>
      <c r="G10" s="3">
        <f t="shared" si="0"/>
        <v>-2021.8000000000002</v>
      </c>
      <c r="H10" s="3">
        <f t="shared" si="0"/>
        <v>2500</v>
      </c>
    </row>
    <row r="11" spans="1:9" ht="12" x14ac:dyDescent="0.25">
      <c r="A11" s="4" t="s">
        <v>26</v>
      </c>
      <c r="B11" s="4"/>
      <c r="C11" s="25">
        <f t="shared" ref="C11:H11" si="1">SUM(C10)</f>
        <v>0</v>
      </c>
      <c r="D11" s="5">
        <f>SUM(D10)</f>
        <v>2500</v>
      </c>
      <c r="E11" s="5">
        <f t="shared" si="1"/>
        <v>2500</v>
      </c>
      <c r="F11" s="5">
        <f t="shared" si="1"/>
        <v>4521.8</v>
      </c>
      <c r="G11" s="5">
        <f t="shared" si="1"/>
        <v>-2021.8000000000002</v>
      </c>
      <c r="H11" s="5">
        <f t="shared" si="1"/>
        <v>2500</v>
      </c>
      <c r="I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1:L56"/>
  <sheetViews>
    <sheetView workbookViewId="0">
      <pane ySplit="6" topLeftCell="A38" activePane="bottomLeft" state="frozen"/>
      <selection pane="bottomLeft" activeCell="I32" sqref="I32"/>
    </sheetView>
  </sheetViews>
  <sheetFormatPr defaultRowHeight="11.4" x14ac:dyDescent="0.2"/>
  <cols>
    <col min="1" max="1" width="9.21875" style="1" customWidth="1"/>
    <col min="2" max="2" width="26.77734375" style="1" customWidth="1"/>
    <col min="3" max="3" width="13" style="22" customWidth="1"/>
    <col min="4" max="4" width="12.109375" style="1" bestFit="1" customWidth="1"/>
    <col min="5" max="6" width="11" style="1" bestFit="1" customWidth="1"/>
    <col min="7" max="7" width="11.109375" style="1" bestFit="1" customWidth="1"/>
    <col min="8" max="8" width="12.109375" style="1" bestFit="1" customWidth="1"/>
    <col min="9" max="9" width="44.109375" style="1" bestFit="1" customWidth="1"/>
    <col min="10" max="11" width="9.6640625" style="1" bestFit="1" customWidth="1"/>
    <col min="12" max="16384" width="8.88671875" style="1"/>
  </cols>
  <sheetData>
    <row r="1" spans="1:12" x14ac:dyDescent="0.2">
      <c r="A1" s="1" t="s">
        <v>0</v>
      </c>
    </row>
    <row r="2" spans="1:12" x14ac:dyDescent="0.2">
      <c r="B2" s="1" t="s">
        <v>273</v>
      </c>
    </row>
    <row r="3" spans="1:12" x14ac:dyDescent="0.2">
      <c r="B3" s="1" t="s">
        <v>192</v>
      </c>
    </row>
    <row r="5" spans="1:12" ht="12" x14ac:dyDescent="0.25">
      <c r="C5" s="23" t="s">
        <v>7</v>
      </c>
      <c r="D5" s="2" t="s">
        <v>11</v>
      </c>
      <c r="E5" s="2" t="s">
        <v>8</v>
      </c>
      <c r="F5" s="2" t="s">
        <v>9</v>
      </c>
      <c r="G5" s="2" t="s">
        <v>10</v>
      </c>
      <c r="H5" s="2" t="s">
        <v>12</v>
      </c>
      <c r="I5" s="2" t="s">
        <v>186</v>
      </c>
    </row>
    <row r="6" spans="1:12" ht="12" x14ac:dyDescent="0.25">
      <c r="C6" s="23" t="s">
        <v>13</v>
      </c>
      <c r="D6" s="2" t="s">
        <v>14</v>
      </c>
      <c r="E6" s="2"/>
      <c r="F6" s="2"/>
      <c r="G6" s="2"/>
      <c r="H6" s="2" t="s">
        <v>14</v>
      </c>
      <c r="I6" s="2"/>
    </row>
    <row r="7" spans="1:12" ht="12" x14ac:dyDescent="0.25">
      <c r="A7" s="2" t="s">
        <v>5</v>
      </c>
    </row>
    <row r="9" spans="1:12" x14ac:dyDescent="0.2">
      <c r="A9" s="1" t="s">
        <v>2</v>
      </c>
      <c r="K9" s="1" t="s">
        <v>281</v>
      </c>
      <c r="L9" s="1" t="s">
        <v>280</v>
      </c>
    </row>
    <row r="10" spans="1:12" x14ac:dyDescent="0.2">
      <c r="A10" s="1">
        <v>1000</v>
      </c>
      <c r="B10" s="1" t="s">
        <v>15</v>
      </c>
      <c r="C10" s="24">
        <v>84629</v>
      </c>
      <c r="D10" s="3">
        <v>210247</v>
      </c>
      <c r="E10" s="3">
        <v>210247</v>
      </c>
      <c r="F10" s="3">
        <v>210247</v>
      </c>
      <c r="G10" s="3">
        <f>SUM(F10-E10)</f>
        <v>0</v>
      </c>
      <c r="H10" s="21">
        <v>224964</v>
      </c>
      <c r="I10" s="1" t="s">
        <v>258</v>
      </c>
      <c r="J10" s="45">
        <v>224964</v>
      </c>
      <c r="K10" s="45">
        <v>238369</v>
      </c>
      <c r="L10" s="46">
        <f>(K10-F10)/F10</f>
        <v>0.13375696204939905</v>
      </c>
    </row>
    <row r="11" spans="1:12" x14ac:dyDescent="0.2">
      <c r="A11" s="1">
        <v>1001</v>
      </c>
      <c r="B11" s="1" t="s">
        <v>31</v>
      </c>
      <c r="C11" s="24">
        <v>1117.78</v>
      </c>
      <c r="D11" s="3">
        <v>1000</v>
      </c>
      <c r="E11" s="3">
        <v>1000</v>
      </c>
      <c r="F11" s="3">
        <v>0</v>
      </c>
      <c r="G11" s="3">
        <f t="shared" ref="G11:G19" si="0">SUM(F11-E11)</f>
        <v>-1000</v>
      </c>
      <c r="H11" s="3">
        <v>1000</v>
      </c>
      <c r="I11" s="1" t="s">
        <v>189</v>
      </c>
    </row>
    <row r="12" spans="1:12" x14ac:dyDescent="0.2">
      <c r="A12" s="1">
        <v>1003</v>
      </c>
      <c r="B12" s="1" t="s">
        <v>32</v>
      </c>
      <c r="C12" s="24">
        <v>9270.7999999999993</v>
      </c>
      <c r="D12" s="3">
        <v>12000</v>
      </c>
      <c r="E12" s="3">
        <v>12000</v>
      </c>
      <c r="F12" s="3">
        <v>2001.15</v>
      </c>
      <c r="G12" s="3">
        <f t="shared" si="0"/>
        <v>-9998.85</v>
      </c>
      <c r="H12" s="3">
        <v>12000</v>
      </c>
      <c r="I12" s="1" t="s">
        <v>297</v>
      </c>
    </row>
    <row r="13" spans="1:12" x14ac:dyDescent="0.2">
      <c r="A13" s="1">
        <v>1005</v>
      </c>
      <c r="B13" s="1" t="s">
        <v>33</v>
      </c>
      <c r="C13" s="24">
        <v>1611.33</v>
      </c>
      <c r="D13" s="3">
        <v>1500</v>
      </c>
      <c r="E13" s="3">
        <v>1500</v>
      </c>
      <c r="F13" s="3">
        <v>605.83000000000004</v>
      </c>
      <c r="G13" s="3">
        <f t="shared" si="0"/>
        <v>-894.17</v>
      </c>
      <c r="H13" s="3">
        <v>1000</v>
      </c>
      <c r="I13" s="1" t="s">
        <v>190</v>
      </c>
    </row>
    <row r="14" spans="1:12" x14ac:dyDescent="0.2">
      <c r="A14" s="1">
        <v>1006</v>
      </c>
      <c r="B14" s="1" t="s">
        <v>34</v>
      </c>
      <c r="C14" s="24">
        <v>0</v>
      </c>
      <c r="D14" s="3">
        <v>0</v>
      </c>
      <c r="E14" s="3">
        <v>0</v>
      </c>
      <c r="F14" s="3">
        <v>0.84</v>
      </c>
      <c r="G14" s="3">
        <f t="shared" si="0"/>
        <v>0.84</v>
      </c>
      <c r="H14" s="3">
        <v>50</v>
      </c>
    </row>
    <row r="15" spans="1:12" x14ac:dyDescent="0.2">
      <c r="A15" s="1">
        <v>1007</v>
      </c>
      <c r="B15" s="1" t="s">
        <v>35</v>
      </c>
      <c r="C15" s="24">
        <v>0</v>
      </c>
      <c r="D15" s="3">
        <v>0</v>
      </c>
      <c r="E15" s="3">
        <v>0</v>
      </c>
      <c r="F15" s="3">
        <v>0</v>
      </c>
      <c r="G15" s="3">
        <f t="shared" si="0"/>
        <v>0</v>
      </c>
      <c r="H15" s="3">
        <v>0</v>
      </c>
    </row>
    <row r="16" spans="1:12" x14ac:dyDescent="0.2">
      <c r="A16" s="1">
        <v>1009</v>
      </c>
      <c r="B16" s="1" t="s">
        <v>36</v>
      </c>
      <c r="C16" s="24">
        <v>0</v>
      </c>
      <c r="D16" s="3">
        <v>0</v>
      </c>
      <c r="E16" s="3">
        <v>0</v>
      </c>
      <c r="F16" s="3">
        <v>0</v>
      </c>
      <c r="G16" s="3">
        <f t="shared" si="0"/>
        <v>0</v>
      </c>
      <c r="H16" s="3">
        <v>0</v>
      </c>
    </row>
    <row r="17" spans="1:9" x14ac:dyDescent="0.2">
      <c r="A17" s="1">
        <v>1010</v>
      </c>
      <c r="B17" s="1" t="s">
        <v>37</v>
      </c>
      <c r="C17" s="24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1">
        <v>1013</v>
      </c>
      <c r="B18" s="1" t="s">
        <v>38</v>
      </c>
      <c r="C18" s="24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v>0</v>
      </c>
    </row>
    <row r="19" spans="1:9" x14ac:dyDescent="0.2">
      <c r="A19" s="1">
        <v>1015</v>
      </c>
      <c r="B19" s="1" t="s">
        <v>39</v>
      </c>
      <c r="C19" s="24">
        <v>300.02</v>
      </c>
      <c r="D19" s="3">
        <v>0</v>
      </c>
      <c r="E19" s="3">
        <v>0</v>
      </c>
      <c r="F19" s="3">
        <v>0</v>
      </c>
      <c r="G19" s="3">
        <f t="shared" si="0"/>
        <v>0</v>
      </c>
      <c r="H19" s="3">
        <v>0</v>
      </c>
    </row>
    <row r="20" spans="1:9" ht="12" x14ac:dyDescent="0.25">
      <c r="A20" s="4" t="s">
        <v>20</v>
      </c>
      <c r="B20" s="4"/>
      <c r="C20" s="25">
        <f>SUM(C10:C19)</f>
        <v>96928.930000000008</v>
      </c>
      <c r="D20" s="5">
        <f t="shared" ref="D20:H20" si="1">SUM(D10:D19)</f>
        <v>224747</v>
      </c>
      <c r="E20" s="5">
        <f t="shared" si="1"/>
        <v>224747</v>
      </c>
      <c r="F20" s="5">
        <f t="shared" si="1"/>
        <v>212854.81999999998</v>
      </c>
      <c r="G20" s="5">
        <f t="shared" si="1"/>
        <v>-11892.18</v>
      </c>
      <c r="H20" s="5">
        <f t="shared" si="1"/>
        <v>239014</v>
      </c>
    </row>
    <row r="21" spans="1:9" x14ac:dyDescent="0.2">
      <c r="B21" s="3"/>
      <c r="C21" s="24"/>
      <c r="D21" s="3"/>
      <c r="E21" s="3"/>
      <c r="F21" s="3"/>
      <c r="G21" s="3"/>
      <c r="H21" s="3"/>
    </row>
    <row r="22" spans="1:9" x14ac:dyDescent="0.2">
      <c r="A22" s="1" t="s">
        <v>3</v>
      </c>
    </row>
    <row r="23" spans="1:9" ht="34.200000000000003" x14ac:dyDescent="0.2">
      <c r="A23" s="1">
        <v>102</v>
      </c>
      <c r="B23" s="1" t="s">
        <v>40</v>
      </c>
      <c r="C23" s="24">
        <v>2806.46</v>
      </c>
      <c r="D23" s="3">
        <v>3500</v>
      </c>
      <c r="E23" s="3">
        <v>4000</v>
      </c>
      <c r="F23" s="3">
        <v>3307.15</v>
      </c>
      <c r="G23" s="3">
        <f t="shared" ref="G23" si="2">SUM(E23-F23)</f>
        <v>692.84999999999991</v>
      </c>
      <c r="H23" s="3">
        <v>4500</v>
      </c>
      <c r="I23" s="52" t="s">
        <v>298</v>
      </c>
    </row>
    <row r="24" spans="1:9" x14ac:dyDescent="0.2">
      <c r="A24" s="1">
        <v>103</v>
      </c>
      <c r="B24" s="1" t="s">
        <v>41</v>
      </c>
      <c r="C24" s="24">
        <v>410.22</v>
      </c>
      <c r="D24" s="3">
        <v>499.78</v>
      </c>
      <c r="E24" s="3">
        <v>499.78</v>
      </c>
      <c r="F24" s="3">
        <v>483.66</v>
      </c>
      <c r="G24" s="3">
        <f>SUM(E24-F24)</f>
        <v>16.119999999999948</v>
      </c>
      <c r="H24" s="3">
        <v>600</v>
      </c>
    </row>
    <row r="25" spans="1:9" x14ac:dyDescent="0.2">
      <c r="A25" s="1">
        <v>104</v>
      </c>
      <c r="B25" s="1" t="s">
        <v>42</v>
      </c>
      <c r="C25" s="24">
        <v>65.38</v>
      </c>
      <c r="D25" s="3">
        <v>100</v>
      </c>
      <c r="E25" s="3">
        <v>100</v>
      </c>
      <c r="F25" s="3">
        <v>1.5</v>
      </c>
      <c r="G25" s="3">
        <f t="shared" ref="G25:G55" si="3">SUM(E25-F25)</f>
        <v>98.5</v>
      </c>
      <c r="H25" s="3">
        <v>100</v>
      </c>
    </row>
    <row r="26" spans="1:9" x14ac:dyDescent="0.2">
      <c r="A26" s="1">
        <v>106</v>
      </c>
      <c r="B26" s="1" t="s">
        <v>43</v>
      </c>
      <c r="C26" s="24">
        <v>2558.44</v>
      </c>
      <c r="D26" s="3">
        <v>1750</v>
      </c>
      <c r="E26" s="3">
        <v>1750</v>
      </c>
      <c r="F26" s="3">
        <v>132.44</v>
      </c>
      <c r="G26" s="3">
        <f t="shared" si="3"/>
        <v>1617.56</v>
      </c>
      <c r="H26" s="3">
        <v>1800</v>
      </c>
    </row>
    <row r="27" spans="1:9" x14ac:dyDescent="0.2">
      <c r="A27" s="1">
        <v>107</v>
      </c>
      <c r="B27" s="1" t="s">
        <v>44</v>
      </c>
      <c r="C27" s="24">
        <v>1203.33</v>
      </c>
      <c r="D27" s="3">
        <v>1250</v>
      </c>
      <c r="E27" s="3">
        <v>900</v>
      </c>
      <c r="F27" s="3">
        <v>800</v>
      </c>
      <c r="G27" s="3">
        <f t="shared" si="3"/>
        <v>100</v>
      </c>
      <c r="H27" s="3">
        <v>1250</v>
      </c>
      <c r="I27" s="1" t="s">
        <v>246</v>
      </c>
    </row>
    <row r="28" spans="1:9" x14ac:dyDescent="0.2">
      <c r="A28" s="1">
        <v>108</v>
      </c>
      <c r="B28" s="1" t="s">
        <v>45</v>
      </c>
      <c r="C28" s="24">
        <v>171.03</v>
      </c>
      <c r="D28" s="3">
        <v>225</v>
      </c>
      <c r="E28" s="3">
        <v>225</v>
      </c>
      <c r="F28" s="3">
        <v>148.88</v>
      </c>
      <c r="G28" s="3">
        <f t="shared" si="3"/>
        <v>76.12</v>
      </c>
      <c r="H28" s="3">
        <v>350</v>
      </c>
    </row>
    <row r="29" spans="1:9" x14ac:dyDescent="0.2">
      <c r="A29" s="1">
        <v>109</v>
      </c>
      <c r="B29" s="1" t="s">
        <v>46</v>
      </c>
      <c r="C29" s="24">
        <v>1769.97</v>
      </c>
      <c r="D29" s="3">
        <v>1500</v>
      </c>
      <c r="E29" s="3">
        <v>1500</v>
      </c>
      <c r="F29" s="3">
        <v>923.74</v>
      </c>
      <c r="G29" s="3">
        <f t="shared" si="3"/>
        <v>576.26</v>
      </c>
      <c r="H29" s="3">
        <v>2000</v>
      </c>
    </row>
    <row r="30" spans="1:9" x14ac:dyDescent="0.2">
      <c r="A30" s="1">
        <v>110</v>
      </c>
      <c r="B30" s="1" t="s">
        <v>47</v>
      </c>
      <c r="C30" s="24">
        <v>610</v>
      </c>
      <c r="D30" s="3">
        <v>935</v>
      </c>
      <c r="E30" s="3">
        <v>935</v>
      </c>
      <c r="F30" s="3">
        <v>495</v>
      </c>
      <c r="G30" s="3">
        <f t="shared" si="3"/>
        <v>440</v>
      </c>
      <c r="H30" s="3">
        <v>7700</v>
      </c>
      <c r="I30" s="1" t="s">
        <v>245</v>
      </c>
    </row>
    <row r="31" spans="1:9" x14ac:dyDescent="0.2">
      <c r="A31" s="1">
        <v>112</v>
      </c>
      <c r="B31" s="1" t="s">
        <v>39</v>
      </c>
      <c r="C31" s="24">
        <v>2100.9299999999998</v>
      </c>
      <c r="D31" s="3">
        <v>2000</v>
      </c>
      <c r="E31" s="3">
        <v>2000</v>
      </c>
      <c r="F31" s="3">
        <v>1300</v>
      </c>
      <c r="G31" s="3">
        <f t="shared" si="3"/>
        <v>700</v>
      </c>
      <c r="H31" s="3">
        <v>5500</v>
      </c>
      <c r="I31" s="1" t="s">
        <v>299</v>
      </c>
    </row>
    <row r="32" spans="1:9" x14ac:dyDescent="0.2">
      <c r="A32" s="1">
        <v>113</v>
      </c>
      <c r="B32" s="1" t="s">
        <v>38</v>
      </c>
      <c r="C32" s="24">
        <v>227.44</v>
      </c>
      <c r="D32" s="3">
        <v>250</v>
      </c>
      <c r="E32" s="3">
        <v>250</v>
      </c>
      <c r="F32" s="3">
        <v>71.680000000000007</v>
      </c>
      <c r="G32" s="3">
        <f t="shared" si="3"/>
        <v>178.32</v>
      </c>
      <c r="H32" s="3">
        <v>250</v>
      </c>
    </row>
    <row r="33" spans="1:9" x14ac:dyDescent="0.2">
      <c r="A33" s="1">
        <v>114</v>
      </c>
      <c r="B33" s="1" t="s">
        <v>33</v>
      </c>
      <c r="C33" s="24">
        <v>929</v>
      </c>
      <c r="D33" s="3">
        <v>1000</v>
      </c>
      <c r="E33" s="3">
        <v>1195</v>
      </c>
      <c r="F33" s="3">
        <v>596.65</v>
      </c>
      <c r="G33" s="3">
        <f t="shared" si="3"/>
        <v>598.35</v>
      </c>
      <c r="H33" s="3">
        <v>1000</v>
      </c>
    </row>
    <row r="34" spans="1:9" x14ac:dyDescent="0.2">
      <c r="A34" s="1">
        <v>115</v>
      </c>
      <c r="B34" s="1" t="s">
        <v>48</v>
      </c>
      <c r="C34" s="24">
        <v>6003.32</v>
      </c>
      <c r="D34" s="3">
        <v>6000</v>
      </c>
      <c r="E34" s="3">
        <v>6000</v>
      </c>
      <c r="F34" s="3">
        <v>1391.48</v>
      </c>
      <c r="G34" s="3">
        <f t="shared" si="3"/>
        <v>4608.5200000000004</v>
      </c>
      <c r="H34" s="3">
        <v>6500</v>
      </c>
    </row>
    <row r="35" spans="1:9" x14ac:dyDescent="0.2">
      <c r="A35" s="1">
        <v>116</v>
      </c>
      <c r="B35" s="1" t="s">
        <v>49</v>
      </c>
      <c r="C35" s="24">
        <v>289.33</v>
      </c>
      <c r="D35" s="3">
        <v>400</v>
      </c>
      <c r="E35" s="3">
        <v>400</v>
      </c>
      <c r="F35" s="3">
        <v>239.55</v>
      </c>
      <c r="G35" s="3">
        <f t="shared" si="3"/>
        <v>160.44999999999999</v>
      </c>
      <c r="H35" s="3">
        <v>450</v>
      </c>
    </row>
    <row r="36" spans="1:9" x14ac:dyDescent="0.2">
      <c r="A36" s="1">
        <v>117</v>
      </c>
      <c r="B36" s="1" t="s">
        <v>50</v>
      </c>
      <c r="C36" s="24">
        <v>12324.22</v>
      </c>
      <c r="D36" s="3">
        <v>12324.22</v>
      </c>
      <c r="E36" s="3">
        <v>12324.22</v>
      </c>
      <c r="F36" s="3">
        <v>12324.22</v>
      </c>
      <c r="G36" s="3">
        <f t="shared" si="3"/>
        <v>0</v>
      </c>
      <c r="H36" s="3">
        <v>12324.22</v>
      </c>
    </row>
    <row r="37" spans="1:9" x14ac:dyDescent="0.2">
      <c r="A37" s="1">
        <v>118</v>
      </c>
      <c r="B37" s="1" t="s">
        <v>51</v>
      </c>
      <c r="C37" s="24">
        <v>0</v>
      </c>
      <c r="D37" s="3">
        <v>1250</v>
      </c>
      <c r="E37" s="3">
        <v>1250</v>
      </c>
      <c r="F37" s="3">
        <v>2285.67</v>
      </c>
      <c r="G37" s="3">
        <f t="shared" si="3"/>
        <v>-1035.67</v>
      </c>
      <c r="H37" s="3">
        <v>500</v>
      </c>
      <c r="I37" s="1" t="s">
        <v>247</v>
      </c>
    </row>
    <row r="38" spans="1:9" x14ac:dyDescent="0.2">
      <c r="A38" s="1">
        <v>119</v>
      </c>
      <c r="B38" s="1" t="s">
        <v>52</v>
      </c>
      <c r="C38" s="24">
        <v>35</v>
      </c>
      <c r="D38" s="3">
        <v>35</v>
      </c>
      <c r="E38" s="3">
        <v>35</v>
      </c>
      <c r="F38" s="3">
        <v>35</v>
      </c>
      <c r="G38" s="3">
        <f t="shared" si="3"/>
        <v>0</v>
      </c>
      <c r="H38" s="3">
        <v>35</v>
      </c>
    </row>
    <row r="39" spans="1:9" x14ac:dyDescent="0.2">
      <c r="A39" s="1">
        <v>122</v>
      </c>
      <c r="B39" s="1" t="s">
        <v>53</v>
      </c>
      <c r="C39" s="24">
        <v>528.36</v>
      </c>
      <c r="D39" s="3">
        <v>650</v>
      </c>
      <c r="E39" s="3">
        <v>650</v>
      </c>
      <c r="F39" s="3">
        <v>0</v>
      </c>
      <c r="G39" s="3">
        <f t="shared" si="3"/>
        <v>650</v>
      </c>
      <c r="H39" s="3">
        <v>700</v>
      </c>
      <c r="I39" s="1" t="s">
        <v>191</v>
      </c>
    </row>
    <row r="40" spans="1:9" x14ac:dyDescent="0.2">
      <c r="A40" s="1">
        <v>123</v>
      </c>
      <c r="B40" s="1" t="s">
        <v>54</v>
      </c>
      <c r="C40" s="24">
        <v>1700</v>
      </c>
      <c r="D40" s="3">
        <v>1800</v>
      </c>
      <c r="E40" s="3">
        <v>1800</v>
      </c>
      <c r="F40" s="3">
        <v>1335</v>
      </c>
      <c r="G40" s="3">
        <f t="shared" si="3"/>
        <v>465</v>
      </c>
      <c r="H40" s="3">
        <v>2000</v>
      </c>
    </row>
    <row r="41" spans="1:9" x14ac:dyDescent="0.2">
      <c r="A41" s="1">
        <v>124</v>
      </c>
      <c r="B41" s="1" t="s">
        <v>35</v>
      </c>
      <c r="C41" s="24">
        <v>0</v>
      </c>
      <c r="D41" s="3">
        <v>0</v>
      </c>
      <c r="E41" s="3">
        <v>0</v>
      </c>
      <c r="F41" s="3">
        <v>0</v>
      </c>
      <c r="G41" s="3">
        <f t="shared" si="3"/>
        <v>0</v>
      </c>
      <c r="H41" s="3">
        <v>0</v>
      </c>
    </row>
    <row r="42" spans="1:9" x14ac:dyDescent="0.2">
      <c r="A42" s="1">
        <v>126</v>
      </c>
      <c r="B42" s="1" t="s">
        <v>55</v>
      </c>
      <c r="C42" s="24">
        <v>0</v>
      </c>
      <c r="D42" s="3">
        <v>0</v>
      </c>
      <c r="E42" s="3">
        <v>0</v>
      </c>
      <c r="F42" s="3">
        <v>0</v>
      </c>
      <c r="G42" s="3">
        <f t="shared" si="3"/>
        <v>0</v>
      </c>
      <c r="H42" s="3">
        <v>0</v>
      </c>
    </row>
    <row r="43" spans="1:9" x14ac:dyDescent="0.2">
      <c r="A43" s="1">
        <v>127</v>
      </c>
      <c r="B43" s="1" t="s">
        <v>56</v>
      </c>
      <c r="C43" s="24">
        <v>445</v>
      </c>
      <c r="D43" s="3">
        <v>555</v>
      </c>
      <c r="E43" s="3">
        <v>500</v>
      </c>
      <c r="F43" s="3">
        <v>0</v>
      </c>
      <c r="G43" s="3">
        <f t="shared" si="3"/>
        <v>500</v>
      </c>
      <c r="H43" s="3">
        <v>750</v>
      </c>
    </row>
    <row r="44" spans="1:9" x14ac:dyDescent="0.2">
      <c r="A44" s="1">
        <v>128</v>
      </c>
      <c r="B44" s="1" t="s">
        <v>57</v>
      </c>
      <c r="C44" s="24">
        <v>1976</v>
      </c>
      <c r="D44" s="3">
        <v>1000</v>
      </c>
      <c r="E44" s="3">
        <v>740</v>
      </c>
      <c r="F44" s="3">
        <v>6</v>
      </c>
      <c r="G44" s="3">
        <f t="shared" si="3"/>
        <v>734</v>
      </c>
      <c r="H44" s="3">
        <v>500</v>
      </c>
    </row>
    <row r="45" spans="1:9" x14ac:dyDescent="0.2">
      <c r="A45" s="1">
        <v>130</v>
      </c>
      <c r="B45" s="1" t="s">
        <v>223</v>
      </c>
      <c r="C45" s="24">
        <v>1875</v>
      </c>
      <c r="D45" s="3">
        <v>1000</v>
      </c>
      <c r="E45" s="3">
        <v>1000</v>
      </c>
      <c r="F45" s="3">
        <v>0</v>
      </c>
      <c r="G45" s="3">
        <f t="shared" si="3"/>
        <v>1000</v>
      </c>
      <c r="H45" s="3">
        <v>5000</v>
      </c>
      <c r="I45" s="1" t="s">
        <v>224</v>
      </c>
    </row>
    <row r="46" spans="1:9" x14ac:dyDescent="0.2">
      <c r="A46" s="1">
        <v>135</v>
      </c>
      <c r="B46" s="1" t="s">
        <v>58</v>
      </c>
      <c r="C46" s="24">
        <v>0</v>
      </c>
      <c r="D46" s="3">
        <v>800</v>
      </c>
      <c r="E46" s="3">
        <v>1540</v>
      </c>
      <c r="F46" s="3">
        <v>1539.75</v>
      </c>
      <c r="G46" s="3">
        <f t="shared" si="3"/>
        <v>0.25</v>
      </c>
      <c r="H46" s="3">
        <v>1000</v>
      </c>
      <c r="I46" s="1" t="s">
        <v>248</v>
      </c>
    </row>
    <row r="47" spans="1:9" x14ac:dyDescent="0.2">
      <c r="A47" s="1">
        <v>140</v>
      </c>
      <c r="B47" s="1" t="s">
        <v>59</v>
      </c>
      <c r="C47" s="24">
        <v>28.52</v>
      </c>
      <c r="D47" s="3">
        <v>500</v>
      </c>
      <c r="E47" s="3">
        <v>278</v>
      </c>
      <c r="F47" s="3">
        <v>20.73</v>
      </c>
      <c r="G47" s="3">
        <f t="shared" si="3"/>
        <v>257.27</v>
      </c>
      <c r="H47" s="3">
        <v>300</v>
      </c>
    </row>
    <row r="48" spans="1:9" x14ac:dyDescent="0.2">
      <c r="A48" s="1">
        <v>145</v>
      </c>
      <c r="B48" s="1" t="s">
        <v>60</v>
      </c>
      <c r="C48" s="24">
        <v>675</v>
      </c>
      <c r="D48" s="3">
        <v>0</v>
      </c>
      <c r="E48" s="3">
        <v>0</v>
      </c>
      <c r="F48" s="3">
        <v>0</v>
      </c>
      <c r="G48" s="3">
        <f t="shared" si="3"/>
        <v>0</v>
      </c>
      <c r="H48" s="3">
        <v>0</v>
      </c>
    </row>
    <row r="49" spans="1:9" x14ac:dyDescent="0.2">
      <c r="A49" s="1">
        <v>150</v>
      </c>
      <c r="B49" s="1" t="s">
        <v>61</v>
      </c>
      <c r="C49" s="24">
        <v>365.43</v>
      </c>
      <c r="D49" s="3">
        <v>300</v>
      </c>
      <c r="E49" s="3">
        <v>300</v>
      </c>
      <c r="F49" s="3">
        <v>481.66</v>
      </c>
      <c r="G49" s="3">
        <f t="shared" si="3"/>
        <v>-181.66000000000003</v>
      </c>
      <c r="H49" s="3">
        <v>200</v>
      </c>
      <c r="I49" s="1" t="s">
        <v>260</v>
      </c>
    </row>
    <row r="50" spans="1:9" x14ac:dyDescent="0.2">
      <c r="A50" s="1">
        <v>155</v>
      </c>
      <c r="B50" s="1" t="s">
        <v>188</v>
      </c>
      <c r="C50" s="24">
        <v>0</v>
      </c>
      <c r="D50" s="3">
        <v>0</v>
      </c>
      <c r="E50" s="3">
        <v>0</v>
      </c>
      <c r="F50" s="3">
        <v>0</v>
      </c>
      <c r="G50" s="3">
        <f t="shared" si="3"/>
        <v>0</v>
      </c>
      <c r="H50" s="3">
        <v>0</v>
      </c>
    </row>
    <row r="51" spans="1:9" x14ac:dyDescent="0.2">
      <c r="A51" s="1">
        <v>160</v>
      </c>
      <c r="B51" s="1" t="s">
        <v>62</v>
      </c>
      <c r="C51" s="24">
        <v>48</v>
      </c>
      <c r="D51" s="3">
        <v>48</v>
      </c>
      <c r="E51" s="3">
        <v>40</v>
      </c>
      <c r="F51" s="3">
        <v>40</v>
      </c>
      <c r="G51" s="3">
        <f t="shared" si="3"/>
        <v>0</v>
      </c>
      <c r="H51" s="3">
        <v>40</v>
      </c>
    </row>
    <row r="52" spans="1:9" x14ac:dyDescent="0.2">
      <c r="A52" s="1">
        <v>165</v>
      </c>
      <c r="B52" s="1" t="s">
        <v>225</v>
      </c>
      <c r="C52" s="24">
        <v>808.5</v>
      </c>
      <c r="D52" s="3">
        <v>390</v>
      </c>
      <c r="E52" s="3">
        <v>390</v>
      </c>
      <c r="F52" s="3">
        <v>263.39999999999998</v>
      </c>
      <c r="G52" s="3">
        <f t="shared" si="3"/>
        <v>126.60000000000002</v>
      </c>
      <c r="H52" s="3">
        <v>0</v>
      </c>
    </row>
    <row r="53" spans="1:9" x14ac:dyDescent="0.2">
      <c r="A53" s="1">
        <v>170</v>
      </c>
      <c r="B53" s="1" t="s">
        <v>226</v>
      </c>
      <c r="C53" s="24">
        <v>135018.20000000001</v>
      </c>
      <c r="D53" s="3">
        <v>142100</v>
      </c>
      <c r="E53" s="3">
        <v>142100</v>
      </c>
      <c r="F53" s="3">
        <v>91856.960000000006</v>
      </c>
      <c r="G53" s="3">
        <f t="shared" si="3"/>
        <v>50243.039999999994</v>
      </c>
      <c r="H53" s="3">
        <v>161000</v>
      </c>
      <c r="I53" s="1" t="s">
        <v>261</v>
      </c>
    </row>
    <row r="54" spans="1:9" x14ac:dyDescent="0.2">
      <c r="A54" s="1">
        <v>175</v>
      </c>
      <c r="B54" s="1" t="s">
        <v>227</v>
      </c>
      <c r="C54" s="24">
        <v>0</v>
      </c>
      <c r="D54" s="3">
        <v>0</v>
      </c>
      <c r="E54" s="3">
        <v>800</v>
      </c>
      <c r="F54" s="3">
        <v>383.4</v>
      </c>
      <c r="G54" s="3">
        <f t="shared" si="3"/>
        <v>416.6</v>
      </c>
      <c r="H54" s="3">
        <v>250</v>
      </c>
    </row>
    <row r="55" spans="1:9" x14ac:dyDescent="0.2">
      <c r="A55" s="1">
        <v>180</v>
      </c>
      <c r="B55" s="1" t="s">
        <v>228</v>
      </c>
      <c r="C55" s="24">
        <v>0</v>
      </c>
      <c r="D55" s="3">
        <v>0</v>
      </c>
      <c r="E55" s="3">
        <v>1000</v>
      </c>
      <c r="F55" s="3">
        <v>1060</v>
      </c>
      <c r="G55" s="3">
        <f t="shared" si="3"/>
        <v>-60</v>
      </c>
      <c r="H55" s="3">
        <v>1000</v>
      </c>
    </row>
    <row r="56" spans="1:9" ht="12" x14ac:dyDescent="0.25">
      <c r="A56" s="4" t="s">
        <v>26</v>
      </c>
      <c r="B56" s="4"/>
      <c r="C56" s="25">
        <f t="shared" ref="C56:H56" si="4">SUM(C23:C55)</f>
        <v>174972.08000000002</v>
      </c>
      <c r="D56" s="5">
        <f t="shared" si="4"/>
        <v>182162</v>
      </c>
      <c r="E56" s="5">
        <f t="shared" si="4"/>
        <v>184502</v>
      </c>
      <c r="F56" s="5">
        <f t="shared" si="4"/>
        <v>121523.51999999999</v>
      </c>
      <c r="G56" s="5">
        <f t="shared" si="4"/>
        <v>62978.479999999996</v>
      </c>
      <c r="H56" s="5">
        <f t="shared" si="4"/>
        <v>217599.22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3:I82"/>
  <sheetViews>
    <sheetView zoomScale="110" zoomScaleNormal="11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30" sqref="I30"/>
    </sheetView>
  </sheetViews>
  <sheetFormatPr defaultRowHeight="11.4" x14ac:dyDescent="0.2"/>
  <cols>
    <col min="1" max="1" width="9.77734375" style="1" customWidth="1"/>
    <col min="2" max="2" width="25.88671875" style="1" customWidth="1"/>
    <col min="3" max="3" width="12.109375" style="22" bestFit="1" customWidth="1"/>
    <col min="4" max="4" width="12.109375" style="1" bestFit="1" customWidth="1"/>
    <col min="5" max="5" width="12.109375" style="13" bestFit="1" customWidth="1"/>
    <col min="6" max="6" width="11.109375" style="1" bestFit="1" customWidth="1"/>
    <col min="7" max="7" width="11.6640625" style="1" bestFit="1" customWidth="1"/>
    <col min="8" max="8" width="12.109375" style="1" bestFit="1" customWidth="1"/>
    <col min="9" max="9" width="56.6640625" style="1" customWidth="1"/>
    <col min="10" max="16384" width="8.88671875" style="1"/>
  </cols>
  <sheetData>
    <row r="3" spans="1:9" x14ac:dyDescent="0.2">
      <c r="A3" s="1" t="s">
        <v>0</v>
      </c>
    </row>
    <row r="4" spans="1:9" x14ac:dyDescent="0.2">
      <c r="B4" s="1" t="s">
        <v>273</v>
      </c>
    </row>
    <row r="5" spans="1:9" x14ac:dyDescent="0.2">
      <c r="B5" s="1" t="s">
        <v>192</v>
      </c>
    </row>
    <row r="6" spans="1:9" ht="12" x14ac:dyDescent="0.25">
      <c r="C6" s="23" t="s">
        <v>7</v>
      </c>
      <c r="D6" s="2" t="s">
        <v>11</v>
      </c>
      <c r="E6" s="14" t="s">
        <v>8</v>
      </c>
      <c r="F6" s="2" t="s">
        <v>9</v>
      </c>
      <c r="G6" s="2" t="s">
        <v>10</v>
      </c>
      <c r="H6" s="2" t="s">
        <v>12</v>
      </c>
      <c r="I6" s="2" t="s">
        <v>186</v>
      </c>
    </row>
    <row r="7" spans="1:9" ht="12" x14ac:dyDescent="0.25">
      <c r="C7" s="23" t="s">
        <v>13</v>
      </c>
      <c r="D7" s="2" t="s">
        <v>14</v>
      </c>
      <c r="E7" s="14"/>
      <c r="F7" s="2"/>
      <c r="G7" s="2"/>
      <c r="H7" s="2" t="s">
        <v>14</v>
      </c>
      <c r="I7" s="2"/>
    </row>
    <row r="8" spans="1:9" ht="12" x14ac:dyDescent="0.25">
      <c r="A8" s="2" t="s">
        <v>6</v>
      </c>
    </row>
    <row r="9" spans="1:9" x14ac:dyDescent="0.2">
      <c r="A9" s="1" t="s">
        <v>2</v>
      </c>
    </row>
    <row r="10" spans="1:9" x14ac:dyDescent="0.2">
      <c r="A10" s="1">
        <v>3000</v>
      </c>
      <c r="B10" s="1" t="s">
        <v>15</v>
      </c>
      <c r="C10" s="24">
        <v>70032</v>
      </c>
      <c r="D10" s="3">
        <v>0</v>
      </c>
      <c r="E10" s="15">
        <v>0</v>
      </c>
      <c r="F10" s="3">
        <v>0</v>
      </c>
      <c r="G10" s="3">
        <f t="shared" ref="G10:G21" si="0">SUM(F10-E10)</f>
        <v>0</v>
      </c>
      <c r="H10" s="3">
        <v>0</v>
      </c>
      <c r="I10" s="1" t="s">
        <v>193</v>
      </c>
    </row>
    <row r="11" spans="1:9" x14ac:dyDescent="0.2">
      <c r="A11" s="1">
        <v>3001</v>
      </c>
      <c r="B11" s="1" t="s">
        <v>63</v>
      </c>
      <c r="C11" s="24">
        <v>65796</v>
      </c>
      <c r="D11" s="3">
        <v>60000</v>
      </c>
      <c r="E11" s="15">
        <v>60000</v>
      </c>
      <c r="F11" s="3">
        <v>28817.5</v>
      </c>
      <c r="G11" s="3">
        <f t="shared" si="0"/>
        <v>-31182.5</v>
      </c>
      <c r="H11" s="3">
        <v>70000</v>
      </c>
      <c r="I11" s="1" t="s">
        <v>194</v>
      </c>
    </row>
    <row r="12" spans="1:9" x14ac:dyDescent="0.2">
      <c r="A12" s="1">
        <v>3002</v>
      </c>
      <c r="B12" s="1" t="s">
        <v>64</v>
      </c>
      <c r="C12" s="24">
        <v>1211.25</v>
      </c>
      <c r="D12" s="3">
        <v>800</v>
      </c>
      <c r="E12" s="15">
        <v>1360</v>
      </c>
      <c r="F12" s="3">
        <v>1358.37</v>
      </c>
      <c r="G12" s="3">
        <f t="shared" si="0"/>
        <v>-1.6300000000001091</v>
      </c>
      <c r="H12" s="3">
        <v>1200</v>
      </c>
      <c r="I12" s="1" t="s">
        <v>195</v>
      </c>
    </row>
    <row r="13" spans="1:9" x14ac:dyDescent="0.2">
      <c r="A13" s="1">
        <v>3004</v>
      </c>
      <c r="B13" s="1" t="s">
        <v>65</v>
      </c>
      <c r="C13" s="24">
        <v>375</v>
      </c>
      <c r="D13" s="3">
        <v>500</v>
      </c>
      <c r="E13" s="15">
        <v>500</v>
      </c>
      <c r="F13" s="3">
        <v>625</v>
      </c>
      <c r="G13" s="3">
        <f t="shared" si="0"/>
        <v>125</v>
      </c>
      <c r="H13" s="3">
        <v>500</v>
      </c>
      <c r="I13" s="1" t="s">
        <v>196</v>
      </c>
    </row>
    <row r="14" spans="1:9" x14ac:dyDescent="0.2">
      <c r="A14" s="1">
        <v>3005</v>
      </c>
      <c r="B14" s="1" t="s">
        <v>66</v>
      </c>
      <c r="C14" s="24">
        <v>1925</v>
      </c>
      <c r="D14" s="3">
        <v>1925</v>
      </c>
      <c r="E14" s="15">
        <v>1500</v>
      </c>
      <c r="F14" s="3">
        <v>1500</v>
      </c>
      <c r="G14" s="3">
        <f t="shared" si="0"/>
        <v>0</v>
      </c>
      <c r="H14" s="3">
        <v>1500</v>
      </c>
      <c r="I14" s="1" t="s">
        <v>270</v>
      </c>
    </row>
    <row r="15" spans="1:9" x14ac:dyDescent="0.2">
      <c r="A15" s="1">
        <v>3006</v>
      </c>
      <c r="B15" s="1" t="s">
        <v>67</v>
      </c>
      <c r="C15" s="24">
        <v>3495.81</v>
      </c>
      <c r="D15" s="3">
        <v>250</v>
      </c>
      <c r="E15" s="15">
        <v>250</v>
      </c>
      <c r="F15" s="3">
        <v>1192.23</v>
      </c>
      <c r="G15" s="3">
        <f t="shared" si="0"/>
        <v>942.23</v>
      </c>
      <c r="H15" s="3">
        <v>500</v>
      </c>
      <c r="I15" s="1" t="s">
        <v>197</v>
      </c>
    </row>
    <row r="16" spans="1:9" x14ac:dyDescent="0.2">
      <c r="A16" s="1">
        <v>3008</v>
      </c>
      <c r="B16" s="1" t="s">
        <v>68</v>
      </c>
      <c r="C16" s="24">
        <v>0</v>
      </c>
      <c r="D16" s="3">
        <v>0</v>
      </c>
      <c r="E16" s="15">
        <v>0</v>
      </c>
      <c r="F16" s="3">
        <v>0</v>
      </c>
      <c r="G16" s="3">
        <f t="shared" si="0"/>
        <v>0</v>
      </c>
      <c r="H16" s="3">
        <v>0</v>
      </c>
    </row>
    <row r="17" spans="1:9" x14ac:dyDescent="0.2">
      <c r="A17" s="1">
        <v>3010</v>
      </c>
      <c r="B17" s="1" t="s">
        <v>69</v>
      </c>
      <c r="C17" s="24">
        <v>0</v>
      </c>
      <c r="D17" s="3">
        <v>0</v>
      </c>
      <c r="E17" s="15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1">
        <v>3015</v>
      </c>
      <c r="B18" s="1" t="s">
        <v>70</v>
      </c>
      <c r="C18" s="24">
        <v>1800</v>
      </c>
      <c r="D18" s="3">
        <v>250</v>
      </c>
      <c r="E18" s="15">
        <v>250</v>
      </c>
      <c r="F18" s="3">
        <v>150</v>
      </c>
      <c r="G18" s="3">
        <f t="shared" si="0"/>
        <v>-100</v>
      </c>
      <c r="H18" s="3">
        <v>100</v>
      </c>
      <c r="I18" s="1" t="s">
        <v>198</v>
      </c>
    </row>
    <row r="19" spans="1:9" x14ac:dyDescent="0.2">
      <c r="A19" s="1">
        <v>3020</v>
      </c>
      <c r="B19" s="1" t="s">
        <v>71</v>
      </c>
      <c r="C19" s="24">
        <v>620</v>
      </c>
      <c r="D19" s="3">
        <v>0</v>
      </c>
      <c r="E19" s="15">
        <v>0</v>
      </c>
      <c r="F19" s="3">
        <v>0</v>
      </c>
      <c r="G19" s="3">
        <f t="shared" si="0"/>
        <v>0</v>
      </c>
      <c r="H19" s="3">
        <v>0</v>
      </c>
      <c r="I19" s="1" t="s">
        <v>199</v>
      </c>
    </row>
    <row r="20" spans="1:9" x14ac:dyDescent="0.2">
      <c r="A20" s="1">
        <v>8000</v>
      </c>
      <c r="B20" s="1" t="s">
        <v>15</v>
      </c>
      <c r="C20" s="24">
        <v>2500</v>
      </c>
      <c r="D20" s="3">
        <v>0</v>
      </c>
      <c r="E20" s="15">
        <v>0</v>
      </c>
      <c r="F20" s="3">
        <v>0</v>
      </c>
      <c r="G20" s="3">
        <f t="shared" si="0"/>
        <v>0</v>
      </c>
      <c r="H20" s="3">
        <v>0</v>
      </c>
      <c r="I20" s="1" t="s">
        <v>193</v>
      </c>
    </row>
    <row r="21" spans="1:9" x14ac:dyDescent="0.2">
      <c r="A21" s="1">
        <v>8005</v>
      </c>
      <c r="B21" s="1" t="s">
        <v>181</v>
      </c>
      <c r="C21" s="24">
        <v>0</v>
      </c>
      <c r="D21" s="3">
        <v>3500</v>
      </c>
      <c r="E21" s="15">
        <v>3500</v>
      </c>
      <c r="F21" s="3">
        <v>0</v>
      </c>
      <c r="G21" s="3">
        <f t="shared" si="0"/>
        <v>-3500</v>
      </c>
      <c r="H21" s="3">
        <v>0</v>
      </c>
      <c r="I21" s="1" t="s">
        <v>200</v>
      </c>
    </row>
    <row r="22" spans="1:9" ht="12" x14ac:dyDescent="0.25">
      <c r="A22" s="4" t="s">
        <v>20</v>
      </c>
      <c r="B22" s="4"/>
      <c r="C22" s="25">
        <f t="shared" ref="C22:H22" si="1">SUM(C10:C21)</f>
        <v>147755.06</v>
      </c>
      <c r="D22" s="5">
        <f t="shared" si="1"/>
        <v>67225</v>
      </c>
      <c r="E22" s="16">
        <f t="shared" si="1"/>
        <v>67360</v>
      </c>
      <c r="F22" s="5">
        <f t="shared" si="1"/>
        <v>33643.1</v>
      </c>
      <c r="G22" s="5">
        <f t="shared" si="1"/>
        <v>-33716.9</v>
      </c>
      <c r="H22" s="5">
        <f t="shared" si="1"/>
        <v>73800</v>
      </c>
    </row>
    <row r="23" spans="1:9" ht="12" x14ac:dyDescent="0.25">
      <c r="A23" s="6"/>
      <c r="B23" s="6"/>
      <c r="C23" s="26"/>
      <c r="D23" s="7"/>
      <c r="E23" s="17"/>
      <c r="F23" s="7"/>
      <c r="G23" s="7"/>
      <c r="H23" s="7"/>
    </row>
    <row r="24" spans="1:9" x14ac:dyDescent="0.2">
      <c r="A24" s="1" t="s">
        <v>3</v>
      </c>
    </row>
    <row r="25" spans="1:9" x14ac:dyDescent="0.2">
      <c r="A25" s="1">
        <v>300</v>
      </c>
      <c r="B25" s="1" t="s">
        <v>72</v>
      </c>
    </row>
    <row r="26" spans="1:9" x14ac:dyDescent="0.2">
      <c r="A26" s="1" t="s">
        <v>73</v>
      </c>
      <c r="B26" s="1" t="s">
        <v>74</v>
      </c>
      <c r="C26" s="24">
        <v>189.38</v>
      </c>
      <c r="D26" s="3">
        <v>400</v>
      </c>
      <c r="E26" s="15">
        <v>400</v>
      </c>
      <c r="F26" s="3">
        <v>137.66999999999999</v>
      </c>
      <c r="G26" s="3">
        <f>SUM(E26-F26)</f>
        <v>262.33000000000004</v>
      </c>
      <c r="H26" s="3">
        <v>400</v>
      </c>
    </row>
    <row r="27" spans="1:9" x14ac:dyDescent="0.2">
      <c r="A27" s="1" t="s">
        <v>75</v>
      </c>
      <c r="B27" s="1" t="s">
        <v>76</v>
      </c>
      <c r="C27" s="24">
        <v>1235.55</v>
      </c>
      <c r="D27" s="3">
        <v>1500</v>
      </c>
      <c r="E27" s="15">
        <v>1500</v>
      </c>
      <c r="F27" s="3">
        <v>1023.88</v>
      </c>
      <c r="G27" s="3">
        <f t="shared" ref="G27:G43" si="2">SUM(E27-F27)</f>
        <v>476.12</v>
      </c>
      <c r="H27" s="3">
        <v>1750</v>
      </c>
    </row>
    <row r="28" spans="1:9" x14ac:dyDescent="0.2">
      <c r="A28" s="1" t="s">
        <v>77</v>
      </c>
      <c r="B28" s="1" t="s">
        <v>78</v>
      </c>
      <c r="C28" s="24">
        <v>6418.9</v>
      </c>
      <c r="D28" s="3">
        <v>500</v>
      </c>
      <c r="E28" s="15">
        <v>500</v>
      </c>
      <c r="F28" s="3">
        <v>0</v>
      </c>
      <c r="G28" s="3">
        <f t="shared" si="2"/>
        <v>500</v>
      </c>
      <c r="H28" s="3">
        <v>1000</v>
      </c>
    </row>
    <row r="29" spans="1:9" x14ac:dyDescent="0.2">
      <c r="A29" s="1" t="s">
        <v>79</v>
      </c>
      <c r="B29" s="1" t="s">
        <v>80</v>
      </c>
      <c r="C29" s="24">
        <v>760.49</v>
      </c>
      <c r="D29" s="3">
        <v>1200</v>
      </c>
      <c r="E29" s="15">
        <v>1200</v>
      </c>
      <c r="F29" s="3">
        <v>769.78</v>
      </c>
      <c r="G29" s="3">
        <f t="shared" si="2"/>
        <v>430.22</v>
      </c>
      <c r="H29" s="3">
        <v>1400</v>
      </c>
    </row>
    <row r="30" spans="1:9" x14ac:dyDescent="0.2">
      <c r="A30" s="1" t="s">
        <v>81</v>
      </c>
      <c r="B30" s="1" t="s">
        <v>82</v>
      </c>
      <c r="C30" s="24">
        <v>835</v>
      </c>
      <c r="D30" s="3">
        <v>13025</v>
      </c>
      <c r="E30" s="15">
        <v>27990</v>
      </c>
      <c r="F30" s="3">
        <v>25715.4</v>
      </c>
      <c r="G30" s="3">
        <f t="shared" si="2"/>
        <v>2274.5999999999985</v>
      </c>
      <c r="H30" s="3">
        <v>36000</v>
      </c>
      <c r="I30" s="1" t="s">
        <v>262</v>
      </c>
    </row>
    <row r="31" spans="1:9" x14ac:dyDescent="0.2">
      <c r="A31" s="1" t="s">
        <v>83</v>
      </c>
      <c r="B31" s="1" t="s">
        <v>84</v>
      </c>
      <c r="C31" s="24">
        <v>552.4</v>
      </c>
      <c r="D31" s="3">
        <v>600</v>
      </c>
      <c r="E31" s="15">
        <v>600</v>
      </c>
      <c r="F31" s="3">
        <v>474.1</v>
      </c>
      <c r="G31" s="3">
        <f t="shared" si="2"/>
        <v>125.89999999999998</v>
      </c>
      <c r="H31" s="3">
        <v>1000</v>
      </c>
    </row>
    <row r="32" spans="1:9" x14ac:dyDescent="0.2">
      <c r="A32" s="1" t="s">
        <v>85</v>
      </c>
      <c r="B32" s="1" t="s">
        <v>86</v>
      </c>
      <c r="C32" s="24">
        <v>0</v>
      </c>
      <c r="D32" s="3">
        <v>0</v>
      </c>
      <c r="E32" s="15">
        <v>0</v>
      </c>
      <c r="F32" s="3">
        <v>0</v>
      </c>
      <c r="G32" s="3">
        <f t="shared" si="2"/>
        <v>0</v>
      </c>
      <c r="H32" s="3">
        <v>0</v>
      </c>
    </row>
    <row r="33" spans="1:9" x14ac:dyDescent="0.2">
      <c r="A33" s="1" t="s">
        <v>87</v>
      </c>
      <c r="B33" s="1" t="s">
        <v>88</v>
      </c>
      <c r="C33" s="24">
        <v>279.5</v>
      </c>
      <c r="D33" s="3">
        <v>200</v>
      </c>
      <c r="E33" s="15">
        <v>200</v>
      </c>
      <c r="F33" s="3">
        <v>75.739999999999995</v>
      </c>
      <c r="G33" s="3">
        <f t="shared" si="2"/>
        <v>124.26</v>
      </c>
      <c r="H33" s="3">
        <v>200</v>
      </c>
    </row>
    <row r="34" spans="1:9" x14ac:dyDescent="0.2">
      <c r="A34" s="1" t="s">
        <v>89</v>
      </c>
      <c r="B34" s="1" t="s">
        <v>90</v>
      </c>
      <c r="C34" s="24">
        <v>2059.64</v>
      </c>
      <c r="D34" s="3">
        <v>1850</v>
      </c>
      <c r="E34" s="15">
        <v>1850</v>
      </c>
      <c r="F34" s="3">
        <v>1282.3599999999999</v>
      </c>
      <c r="G34" s="3">
        <f t="shared" si="2"/>
        <v>567.6400000000001</v>
      </c>
      <c r="H34" s="3">
        <v>2000</v>
      </c>
    </row>
    <row r="35" spans="1:9" x14ac:dyDescent="0.2">
      <c r="A35" s="1" t="s">
        <v>91</v>
      </c>
      <c r="B35" s="1" t="s">
        <v>68</v>
      </c>
      <c r="C35" s="24">
        <v>0</v>
      </c>
      <c r="D35" s="3">
        <v>0</v>
      </c>
      <c r="E35" s="15">
        <v>0</v>
      </c>
      <c r="F35" s="3">
        <v>0</v>
      </c>
      <c r="G35" s="3">
        <f t="shared" si="2"/>
        <v>0</v>
      </c>
      <c r="H35" s="3">
        <v>0</v>
      </c>
    </row>
    <row r="36" spans="1:9" x14ac:dyDescent="0.2">
      <c r="A36" s="1" t="s">
        <v>92</v>
      </c>
      <c r="B36" s="1" t="s">
        <v>93</v>
      </c>
      <c r="C36" s="24">
        <v>1524</v>
      </c>
      <c r="D36" s="3">
        <v>3400</v>
      </c>
      <c r="E36" s="15">
        <v>3400</v>
      </c>
      <c r="F36" s="3">
        <v>0</v>
      </c>
      <c r="G36" s="3">
        <f t="shared" si="2"/>
        <v>3400</v>
      </c>
      <c r="H36" s="3">
        <v>3400</v>
      </c>
    </row>
    <row r="37" spans="1:9" x14ac:dyDescent="0.2">
      <c r="A37" s="1" t="s">
        <v>94</v>
      </c>
      <c r="B37" s="1" t="s">
        <v>95</v>
      </c>
      <c r="C37" s="24">
        <v>8250</v>
      </c>
      <c r="D37" s="3">
        <v>9500</v>
      </c>
      <c r="E37" s="15">
        <v>9500</v>
      </c>
      <c r="F37" s="3">
        <v>4870</v>
      </c>
      <c r="G37" s="3">
        <f t="shared" si="2"/>
        <v>4630</v>
      </c>
      <c r="H37" s="3">
        <v>7000</v>
      </c>
    </row>
    <row r="38" spans="1:9" x14ac:dyDescent="0.2">
      <c r="A38" s="1" t="s">
        <v>96</v>
      </c>
      <c r="B38" s="1" t="s">
        <v>97</v>
      </c>
      <c r="C38" s="24">
        <v>3000</v>
      </c>
      <c r="D38" s="3">
        <v>500</v>
      </c>
      <c r="E38" s="15">
        <v>263.75</v>
      </c>
      <c r="F38" s="3">
        <v>263.75</v>
      </c>
      <c r="G38" s="3">
        <f t="shared" si="2"/>
        <v>0</v>
      </c>
      <c r="H38" s="3">
        <v>0</v>
      </c>
    </row>
    <row r="39" spans="1:9" x14ac:dyDescent="0.2">
      <c r="A39" s="1" t="s">
        <v>98</v>
      </c>
      <c r="B39" s="1" t="s">
        <v>39</v>
      </c>
      <c r="C39" s="24">
        <v>268</v>
      </c>
      <c r="D39" s="3">
        <v>500</v>
      </c>
      <c r="E39" s="15">
        <v>500</v>
      </c>
      <c r="F39" s="3">
        <v>0</v>
      </c>
      <c r="G39" s="3">
        <f t="shared" si="2"/>
        <v>500</v>
      </c>
      <c r="H39" s="3">
        <v>1500</v>
      </c>
    </row>
    <row r="40" spans="1:9" x14ac:dyDescent="0.2">
      <c r="A40" s="1" t="s">
        <v>201</v>
      </c>
      <c r="B40" s="1" t="s">
        <v>205</v>
      </c>
      <c r="C40" s="24">
        <v>0</v>
      </c>
      <c r="D40" s="3">
        <v>3000</v>
      </c>
      <c r="E40" s="15">
        <v>0</v>
      </c>
      <c r="F40" s="3">
        <v>0</v>
      </c>
      <c r="G40" s="3">
        <f t="shared" si="2"/>
        <v>0</v>
      </c>
      <c r="H40" s="3">
        <v>0</v>
      </c>
      <c r="I40" s="1" t="s">
        <v>220</v>
      </c>
    </row>
    <row r="41" spans="1:9" x14ac:dyDescent="0.2">
      <c r="A41" s="1" t="s">
        <v>202</v>
      </c>
      <c r="B41" s="1" t="s">
        <v>206</v>
      </c>
      <c r="C41" s="24">
        <v>0</v>
      </c>
      <c r="D41" s="3">
        <v>7200</v>
      </c>
      <c r="E41" s="15">
        <v>4000</v>
      </c>
      <c r="F41" s="3">
        <v>0</v>
      </c>
      <c r="G41" s="3">
        <f t="shared" si="2"/>
        <v>4000</v>
      </c>
      <c r="H41" s="3">
        <v>500</v>
      </c>
      <c r="I41" s="1" t="s">
        <v>288</v>
      </c>
    </row>
    <row r="42" spans="1:9" x14ac:dyDescent="0.2">
      <c r="A42" s="1" t="s">
        <v>203</v>
      </c>
      <c r="B42" s="1" t="s">
        <v>207</v>
      </c>
      <c r="C42" s="24">
        <v>0</v>
      </c>
      <c r="D42" s="3">
        <v>6000</v>
      </c>
      <c r="E42" s="15">
        <v>5000</v>
      </c>
      <c r="F42" s="3">
        <v>850</v>
      </c>
      <c r="G42" s="3">
        <f t="shared" si="2"/>
        <v>4150</v>
      </c>
      <c r="H42" s="3">
        <v>1000</v>
      </c>
    </row>
    <row r="43" spans="1:9" x14ac:dyDescent="0.2">
      <c r="A43" s="1" t="s">
        <v>204</v>
      </c>
      <c r="B43" s="1" t="s">
        <v>208</v>
      </c>
      <c r="C43" s="24">
        <v>0</v>
      </c>
      <c r="D43" s="3">
        <v>0</v>
      </c>
      <c r="E43" s="15">
        <v>1000</v>
      </c>
      <c r="F43" s="3">
        <v>0</v>
      </c>
      <c r="G43" s="3">
        <f t="shared" si="2"/>
        <v>1000</v>
      </c>
      <c r="H43" s="3">
        <v>0</v>
      </c>
      <c r="I43" s="1" t="s">
        <v>265</v>
      </c>
    </row>
    <row r="44" spans="1:9" ht="12" x14ac:dyDescent="0.25">
      <c r="A44" s="4">
        <v>300</v>
      </c>
      <c r="B44" s="4" t="s">
        <v>30</v>
      </c>
      <c r="C44" s="25">
        <f>SUM(C26:C43)</f>
        <v>25372.86</v>
      </c>
      <c r="D44" s="5">
        <f t="shared" ref="D44:H44" si="3">SUM(D26:D43)</f>
        <v>49375</v>
      </c>
      <c r="E44" s="16">
        <f t="shared" si="3"/>
        <v>57903.75</v>
      </c>
      <c r="F44" s="5">
        <f t="shared" si="3"/>
        <v>35462.680000000008</v>
      </c>
      <c r="G44" s="5">
        <f t="shared" si="3"/>
        <v>22441.07</v>
      </c>
      <c r="H44" s="5">
        <f t="shared" si="3"/>
        <v>57150</v>
      </c>
    </row>
    <row r="45" spans="1:9" x14ac:dyDescent="0.2">
      <c r="A45" s="1">
        <v>301</v>
      </c>
      <c r="B45" s="1" t="s">
        <v>99</v>
      </c>
      <c r="G45" s="3"/>
    </row>
    <row r="46" spans="1:9" x14ac:dyDescent="0.2">
      <c r="A46" s="1" t="s">
        <v>100</v>
      </c>
      <c r="B46" s="1" t="s">
        <v>74</v>
      </c>
      <c r="C46" s="24">
        <v>329.23</v>
      </c>
      <c r="D46" s="3">
        <v>400</v>
      </c>
      <c r="E46" s="15">
        <v>400</v>
      </c>
      <c r="F46" s="3">
        <v>168.84</v>
      </c>
      <c r="G46" s="3">
        <f>SUM(E46-F46)</f>
        <v>231.16</v>
      </c>
      <c r="H46" s="3">
        <v>300</v>
      </c>
    </row>
    <row r="47" spans="1:9" x14ac:dyDescent="0.2">
      <c r="A47" s="1" t="s">
        <v>101</v>
      </c>
      <c r="B47" s="1" t="s">
        <v>102</v>
      </c>
      <c r="C47" s="24">
        <v>2</v>
      </c>
      <c r="D47" s="3">
        <v>0</v>
      </c>
      <c r="E47" s="15">
        <v>0</v>
      </c>
      <c r="F47" s="3">
        <v>0</v>
      </c>
      <c r="G47" s="3">
        <f t="shared" ref="G47:G52" si="4">SUM(E47-F47)</f>
        <v>0</v>
      </c>
      <c r="H47" s="3">
        <v>0</v>
      </c>
    </row>
    <row r="48" spans="1:9" x14ac:dyDescent="0.2">
      <c r="A48" s="1" t="s">
        <v>103</v>
      </c>
      <c r="B48" s="1" t="s">
        <v>104</v>
      </c>
      <c r="C48" s="24">
        <v>0</v>
      </c>
      <c r="D48" s="3">
        <v>0</v>
      </c>
      <c r="E48" s="15">
        <v>0</v>
      </c>
      <c r="F48" s="3">
        <v>0</v>
      </c>
      <c r="G48" s="3">
        <f t="shared" si="4"/>
        <v>0</v>
      </c>
      <c r="H48" s="3">
        <v>0</v>
      </c>
    </row>
    <row r="49" spans="1:9" x14ac:dyDescent="0.2">
      <c r="A49" s="1" t="s">
        <v>105</v>
      </c>
      <c r="B49" s="1" t="s">
        <v>106</v>
      </c>
      <c r="C49" s="24">
        <v>704.26</v>
      </c>
      <c r="D49" s="3">
        <v>2500</v>
      </c>
      <c r="E49" s="15">
        <v>1500</v>
      </c>
      <c r="F49" s="3">
        <v>120</v>
      </c>
      <c r="G49" s="3">
        <f t="shared" si="4"/>
        <v>1380</v>
      </c>
      <c r="H49" s="3">
        <v>750</v>
      </c>
      <c r="I49" s="1" t="s">
        <v>209</v>
      </c>
    </row>
    <row r="50" spans="1:9" x14ac:dyDescent="0.2">
      <c r="A50" s="1" t="s">
        <v>107</v>
      </c>
      <c r="B50" s="1" t="s">
        <v>108</v>
      </c>
      <c r="C50" s="24">
        <v>0</v>
      </c>
      <c r="D50" s="3">
        <v>0</v>
      </c>
      <c r="E50" s="15">
        <v>0</v>
      </c>
      <c r="F50" s="3">
        <v>0</v>
      </c>
      <c r="G50" s="3">
        <f t="shared" si="4"/>
        <v>0</v>
      </c>
      <c r="H50" s="3">
        <v>0</v>
      </c>
    </row>
    <row r="51" spans="1:9" x14ac:dyDescent="0.2">
      <c r="A51" s="1" t="s">
        <v>109</v>
      </c>
      <c r="B51" s="1" t="s">
        <v>110</v>
      </c>
      <c r="C51" s="24">
        <v>55</v>
      </c>
      <c r="D51" s="3">
        <v>55</v>
      </c>
      <c r="E51" s="15">
        <v>55</v>
      </c>
      <c r="F51" s="3">
        <v>55</v>
      </c>
      <c r="G51" s="3">
        <f t="shared" si="4"/>
        <v>0</v>
      </c>
      <c r="H51" s="3">
        <v>60</v>
      </c>
    </row>
    <row r="52" spans="1:9" x14ac:dyDescent="0.2">
      <c r="A52" s="1" t="s">
        <v>111</v>
      </c>
      <c r="B52" s="1" t="s">
        <v>78</v>
      </c>
      <c r="C52" s="24">
        <v>635.24</v>
      </c>
      <c r="D52" s="3">
        <v>250</v>
      </c>
      <c r="E52" s="15">
        <v>250</v>
      </c>
      <c r="F52" s="3">
        <v>0</v>
      </c>
      <c r="G52" s="3">
        <f t="shared" si="4"/>
        <v>250</v>
      </c>
      <c r="H52" s="3">
        <v>500</v>
      </c>
    </row>
    <row r="53" spans="1:9" ht="12" x14ac:dyDescent="0.25">
      <c r="A53" s="4">
        <v>301</v>
      </c>
      <c r="B53" s="4" t="s">
        <v>30</v>
      </c>
      <c r="C53" s="25">
        <f>SUM(C46:C52)</f>
        <v>1725.73</v>
      </c>
      <c r="D53" s="5">
        <f t="shared" ref="D53:H53" si="5">SUM(D46:D52)</f>
        <v>3205</v>
      </c>
      <c r="E53" s="16">
        <f t="shared" si="5"/>
        <v>2205</v>
      </c>
      <c r="F53" s="5">
        <f t="shared" si="5"/>
        <v>343.84000000000003</v>
      </c>
      <c r="G53" s="5">
        <f t="shared" si="5"/>
        <v>1861.16</v>
      </c>
      <c r="H53" s="5">
        <f t="shared" si="5"/>
        <v>1610</v>
      </c>
    </row>
    <row r="54" spans="1:9" x14ac:dyDescent="0.2">
      <c r="A54" s="1">
        <v>302</v>
      </c>
      <c r="B54" s="1" t="s">
        <v>19</v>
      </c>
      <c r="C54" s="24">
        <v>120</v>
      </c>
      <c r="D54" s="3">
        <v>250</v>
      </c>
      <c r="E54" s="15">
        <v>1798</v>
      </c>
      <c r="F54" s="3">
        <v>679.2</v>
      </c>
      <c r="G54" s="3">
        <f>SUM(E54-F54)</f>
        <v>1118.8</v>
      </c>
      <c r="H54" s="3">
        <v>500</v>
      </c>
      <c r="I54" s="1" t="s">
        <v>285</v>
      </c>
    </row>
    <row r="55" spans="1:9" x14ac:dyDescent="0.2">
      <c r="A55" s="1">
        <v>303</v>
      </c>
      <c r="B55" s="1" t="s">
        <v>112</v>
      </c>
      <c r="G55" s="3"/>
    </row>
    <row r="56" spans="1:9" x14ac:dyDescent="0.2">
      <c r="A56" s="1" t="s">
        <v>113</v>
      </c>
      <c r="B56" s="1" t="s">
        <v>80</v>
      </c>
      <c r="C56" s="24">
        <v>996</v>
      </c>
      <c r="D56" s="3">
        <v>1100</v>
      </c>
      <c r="E56" s="15">
        <v>1100</v>
      </c>
      <c r="F56" s="3">
        <v>916.83</v>
      </c>
      <c r="G56" s="3">
        <f>SUM(E56-F56)</f>
        <v>183.16999999999996</v>
      </c>
      <c r="H56" s="3">
        <v>1200</v>
      </c>
    </row>
    <row r="57" spans="1:9" x14ac:dyDescent="0.2">
      <c r="A57" s="1" t="s">
        <v>114</v>
      </c>
      <c r="B57" s="1" t="s">
        <v>27</v>
      </c>
      <c r="C57" s="24">
        <v>4913.17</v>
      </c>
      <c r="D57" s="3">
        <v>5000</v>
      </c>
      <c r="E57" s="15">
        <v>5000</v>
      </c>
      <c r="F57" s="3">
        <v>3364.5</v>
      </c>
      <c r="G57" s="3">
        <f t="shared" ref="G57:G59" si="6">SUM(E57-F57)</f>
        <v>1635.5</v>
      </c>
      <c r="H57" s="3">
        <v>5500</v>
      </c>
      <c r="I57" s="1" t="s">
        <v>263</v>
      </c>
    </row>
    <row r="58" spans="1:9" x14ac:dyDescent="0.2">
      <c r="A58" s="1" t="s">
        <v>115</v>
      </c>
      <c r="B58" s="1" t="s">
        <v>116</v>
      </c>
      <c r="C58" s="24">
        <v>888.17</v>
      </c>
      <c r="D58" s="3">
        <v>1000</v>
      </c>
      <c r="E58" s="15">
        <v>1000</v>
      </c>
      <c r="F58" s="3">
        <v>367.83</v>
      </c>
      <c r="G58" s="3">
        <f t="shared" si="6"/>
        <v>632.17000000000007</v>
      </c>
      <c r="H58" s="3">
        <v>900</v>
      </c>
    </row>
    <row r="59" spans="1:9" x14ac:dyDescent="0.2">
      <c r="A59" s="1" t="s">
        <v>117</v>
      </c>
      <c r="B59" s="1" t="s">
        <v>118</v>
      </c>
      <c r="C59" s="24">
        <v>0</v>
      </c>
      <c r="D59" s="3">
        <v>0</v>
      </c>
      <c r="E59" s="15">
        <v>0</v>
      </c>
      <c r="F59" s="3">
        <v>0</v>
      </c>
      <c r="G59" s="3">
        <f t="shared" si="6"/>
        <v>0</v>
      </c>
      <c r="H59" s="3">
        <v>0</v>
      </c>
    </row>
    <row r="60" spans="1:9" ht="12" x14ac:dyDescent="0.25">
      <c r="A60" s="4">
        <v>303</v>
      </c>
      <c r="B60" s="4" t="s">
        <v>30</v>
      </c>
      <c r="C60" s="25">
        <f>SUM(C56:C59)</f>
        <v>6797.34</v>
      </c>
      <c r="D60" s="5">
        <f t="shared" ref="D60:H60" si="7">SUM(D56:D59)</f>
        <v>7100</v>
      </c>
      <c r="E60" s="16">
        <f t="shared" si="7"/>
        <v>7100</v>
      </c>
      <c r="F60" s="5">
        <f t="shared" si="7"/>
        <v>4649.16</v>
      </c>
      <c r="G60" s="5">
        <f t="shared" si="7"/>
        <v>2450.84</v>
      </c>
      <c r="H60" s="5">
        <f t="shared" si="7"/>
        <v>7600</v>
      </c>
    </row>
    <row r="61" spans="1:9" x14ac:dyDescent="0.2">
      <c r="A61" s="1">
        <v>304</v>
      </c>
      <c r="B61" s="1" t="s">
        <v>119</v>
      </c>
      <c r="C61" s="24">
        <v>5.83</v>
      </c>
      <c r="D61" s="3">
        <v>250</v>
      </c>
      <c r="E61" s="15">
        <v>250</v>
      </c>
      <c r="F61" s="3">
        <v>25</v>
      </c>
      <c r="G61" s="3">
        <f>SUM(E61-F61)</f>
        <v>225</v>
      </c>
      <c r="H61" s="3">
        <v>250</v>
      </c>
    </row>
    <row r="62" spans="1:9" x14ac:dyDescent="0.2">
      <c r="A62" s="1">
        <v>305</v>
      </c>
      <c r="B62" s="1" t="s">
        <v>120</v>
      </c>
      <c r="C62" s="24">
        <v>1524.94</v>
      </c>
      <c r="D62" s="3">
        <v>350</v>
      </c>
      <c r="E62" s="15">
        <v>350</v>
      </c>
      <c r="F62" s="3">
        <v>83.21</v>
      </c>
      <c r="G62" s="3">
        <f t="shared" ref="G62:G81" si="8">SUM(E62-F62)</f>
        <v>266.79000000000002</v>
      </c>
      <c r="H62" s="3">
        <v>500</v>
      </c>
    </row>
    <row r="63" spans="1:9" x14ac:dyDescent="0.2">
      <c r="A63" s="1">
        <v>306</v>
      </c>
      <c r="B63" s="1" t="s">
        <v>121</v>
      </c>
      <c r="C63" s="24">
        <v>1681</v>
      </c>
      <c r="D63" s="3">
        <v>2000</v>
      </c>
      <c r="E63" s="15">
        <v>0</v>
      </c>
      <c r="F63" s="3">
        <v>0</v>
      </c>
      <c r="G63" s="3">
        <f t="shared" si="8"/>
        <v>0</v>
      </c>
      <c r="H63" s="3">
        <v>0</v>
      </c>
      <c r="I63" s="1" t="s">
        <v>215</v>
      </c>
    </row>
    <row r="64" spans="1:9" ht="22.8" x14ac:dyDescent="0.2">
      <c r="A64" s="1">
        <v>307</v>
      </c>
      <c r="B64" s="1" t="s">
        <v>122</v>
      </c>
      <c r="C64" s="24">
        <v>460.37</v>
      </c>
      <c r="D64" s="3">
        <v>800</v>
      </c>
      <c r="E64" s="15">
        <v>600</v>
      </c>
      <c r="F64" s="3">
        <v>468.53</v>
      </c>
      <c r="G64" s="3">
        <f t="shared" si="8"/>
        <v>131.47000000000003</v>
      </c>
      <c r="H64" s="3">
        <v>1000</v>
      </c>
      <c r="I64" s="52" t="s">
        <v>217</v>
      </c>
    </row>
    <row r="65" spans="1:9" ht="22.8" x14ac:dyDescent="0.2">
      <c r="A65" s="1">
        <v>308</v>
      </c>
      <c r="B65" s="1" t="s">
        <v>123</v>
      </c>
      <c r="C65" s="24">
        <v>276.5</v>
      </c>
      <c r="D65" s="3">
        <v>1500</v>
      </c>
      <c r="E65" s="15">
        <v>500</v>
      </c>
      <c r="F65" s="3">
        <v>192.7</v>
      </c>
      <c r="G65" s="3">
        <f t="shared" si="8"/>
        <v>307.3</v>
      </c>
      <c r="H65" s="3">
        <v>1000</v>
      </c>
      <c r="I65" s="52" t="s">
        <v>218</v>
      </c>
    </row>
    <row r="66" spans="1:9" x14ac:dyDescent="0.2">
      <c r="A66" s="1">
        <v>309</v>
      </c>
      <c r="B66" s="1" t="s">
        <v>124</v>
      </c>
      <c r="C66" s="24">
        <v>0</v>
      </c>
      <c r="D66" s="3">
        <v>0</v>
      </c>
      <c r="E66" s="15">
        <v>0</v>
      </c>
      <c r="F66" s="3">
        <v>0</v>
      </c>
      <c r="G66" s="3">
        <f t="shared" si="8"/>
        <v>0</v>
      </c>
      <c r="H66" s="3">
        <v>0</v>
      </c>
    </row>
    <row r="67" spans="1:9" x14ac:dyDescent="0.2">
      <c r="A67" s="1">
        <v>310</v>
      </c>
      <c r="B67" s="1" t="s">
        <v>125</v>
      </c>
      <c r="C67" s="24">
        <v>2861.97</v>
      </c>
      <c r="D67" s="3">
        <v>5000</v>
      </c>
      <c r="E67" s="15">
        <v>4000</v>
      </c>
      <c r="F67" s="3">
        <v>2210.63</v>
      </c>
      <c r="G67" s="3">
        <f t="shared" si="8"/>
        <v>1789.37</v>
      </c>
      <c r="H67" s="3">
        <v>5000</v>
      </c>
      <c r="I67" s="1" t="s">
        <v>219</v>
      </c>
    </row>
    <row r="68" spans="1:9" x14ac:dyDescent="0.2">
      <c r="A68" s="1">
        <v>311</v>
      </c>
      <c r="B68" s="1" t="s">
        <v>126</v>
      </c>
      <c r="C68" s="24">
        <v>3308.44</v>
      </c>
      <c r="D68" s="3">
        <v>1700</v>
      </c>
      <c r="E68" s="15">
        <v>1700</v>
      </c>
      <c r="F68" s="3">
        <v>0</v>
      </c>
      <c r="G68" s="3">
        <f t="shared" si="8"/>
        <v>1700</v>
      </c>
      <c r="H68" s="3">
        <v>1700</v>
      </c>
    </row>
    <row r="69" spans="1:9" x14ac:dyDescent="0.2">
      <c r="A69" s="1">
        <v>312</v>
      </c>
      <c r="B69" s="1" t="s">
        <v>127</v>
      </c>
      <c r="C69" s="24">
        <v>1331.88</v>
      </c>
      <c r="D69" s="3">
        <v>1600</v>
      </c>
      <c r="E69" s="15">
        <v>1600</v>
      </c>
      <c r="F69" s="3">
        <v>0</v>
      </c>
      <c r="G69" s="3">
        <f t="shared" si="8"/>
        <v>1600</v>
      </c>
      <c r="H69" s="3">
        <v>1700</v>
      </c>
    </row>
    <row r="70" spans="1:9" x14ac:dyDescent="0.2">
      <c r="A70" s="1">
        <v>313</v>
      </c>
      <c r="B70" s="1" t="s">
        <v>256</v>
      </c>
      <c r="C70" s="24">
        <v>1900</v>
      </c>
      <c r="D70" s="3">
        <v>2500</v>
      </c>
      <c r="E70" s="15">
        <v>500</v>
      </c>
      <c r="F70" s="3">
        <v>400</v>
      </c>
      <c r="G70" s="3">
        <f t="shared" si="8"/>
        <v>100</v>
      </c>
      <c r="H70" s="3">
        <v>500</v>
      </c>
      <c r="I70" s="1" t="s">
        <v>257</v>
      </c>
    </row>
    <row r="71" spans="1:9" x14ac:dyDescent="0.2">
      <c r="A71" s="1">
        <v>315</v>
      </c>
      <c r="B71" s="1" t="s">
        <v>128</v>
      </c>
      <c r="C71" s="24">
        <v>10</v>
      </c>
      <c r="D71" s="3">
        <v>10</v>
      </c>
      <c r="E71" s="15">
        <v>10</v>
      </c>
      <c r="F71" s="3">
        <v>10</v>
      </c>
      <c r="G71" s="3">
        <f t="shared" si="8"/>
        <v>0</v>
      </c>
      <c r="H71" s="3">
        <v>10</v>
      </c>
    </row>
    <row r="72" spans="1:9" x14ac:dyDescent="0.2">
      <c r="A72" s="1">
        <v>316</v>
      </c>
      <c r="B72" s="1" t="s">
        <v>129</v>
      </c>
      <c r="C72" s="24">
        <v>2123.86</v>
      </c>
      <c r="D72" s="3">
        <v>1500</v>
      </c>
      <c r="E72" s="15">
        <v>500</v>
      </c>
      <c r="F72" s="3">
        <v>0</v>
      </c>
      <c r="G72" s="3">
        <f t="shared" si="8"/>
        <v>500</v>
      </c>
      <c r="H72" s="3">
        <v>1000</v>
      </c>
      <c r="I72" s="1" t="s">
        <v>216</v>
      </c>
    </row>
    <row r="73" spans="1:9" x14ac:dyDescent="0.2">
      <c r="A73" s="1">
        <v>318</v>
      </c>
      <c r="B73" s="1" t="s">
        <v>130</v>
      </c>
      <c r="C73" s="24">
        <v>0</v>
      </c>
      <c r="D73" s="3">
        <v>0</v>
      </c>
      <c r="E73" s="15">
        <v>1030</v>
      </c>
      <c r="F73" s="3">
        <v>1030</v>
      </c>
      <c r="G73" s="3">
        <f t="shared" si="8"/>
        <v>0</v>
      </c>
      <c r="H73" s="3">
        <v>50</v>
      </c>
      <c r="I73" s="1" t="s">
        <v>214</v>
      </c>
    </row>
    <row r="74" spans="1:9" x14ac:dyDescent="0.2">
      <c r="A74" s="1">
        <v>320</v>
      </c>
      <c r="B74" s="1" t="s">
        <v>131</v>
      </c>
      <c r="C74" s="24">
        <v>264.68</v>
      </c>
      <c r="D74" s="3">
        <v>0</v>
      </c>
      <c r="E74" s="15">
        <v>280</v>
      </c>
      <c r="F74" s="3">
        <v>330.2</v>
      </c>
      <c r="G74" s="3">
        <f t="shared" si="8"/>
        <v>-50.199999999999989</v>
      </c>
      <c r="H74" s="3">
        <v>300</v>
      </c>
      <c r="I74" s="1" t="s">
        <v>271</v>
      </c>
    </row>
    <row r="75" spans="1:9" x14ac:dyDescent="0.2">
      <c r="A75" s="1">
        <v>321</v>
      </c>
      <c r="B75" s="1" t="s">
        <v>210</v>
      </c>
      <c r="C75" s="24">
        <v>0</v>
      </c>
      <c r="D75" s="3">
        <v>2250</v>
      </c>
      <c r="E75" s="15">
        <v>2250</v>
      </c>
      <c r="F75" s="3">
        <v>450</v>
      </c>
      <c r="G75" s="3">
        <f t="shared" si="8"/>
        <v>1800</v>
      </c>
      <c r="H75" s="12">
        <v>1000</v>
      </c>
      <c r="I75" s="1" t="s">
        <v>289</v>
      </c>
    </row>
    <row r="76" spans="1:9" x14ac:dyDescent="0.2">
      <c r="A76" s="1">
        <v>805</v>
      </c>
      <c r="B76" s="1" t="s">
        <v>182</v>
      </c>
      <c r="C76" s="24">
        <v>400</v>
      </c>
      <c r="D76" s="3">
        <v>400</v>
      </c>
      <c r="E76" s="15">
        <v>200</v>
      </c>
      <c r="F76" s="3">
        <v>68.5</v>
      </c>
      <c r="G76" s="3">
        <f t="shared" si="8"/>
        <v>131.5</v>
      </c>
      <c r="H76" s="3">
        <v>200</v>
      </c>
    </row>
    <row r="77" spans="1:9" ht="22.8" x14ac:dyDescent="0.2">
      <c r="A77" s="1">
        <v>810</v>
      </c>
      <c r="B77" s="1" t="s">
        <v>183</v>
      </c>
      <c r="C77" s="24">
        <v>7976</v>
      </c>
      <c r="D77" s="3">
        <v>2250</v>
      </c>
      <c r="E77" s="15">
        <v>2250</v>
      </c>
      <c r="F77" s="3">
        <v>2.4900000000000002</v>
      </c>
      <c r="G77" s="3">
        <f t="shared" si="8"/>
        <v>2247.5100000000002</v>
      </c>
      <c r="H77" s="3">
        <v>0</v>
      </c>
      <c r="I77" s="51" t="s">
        <v>283</v>
      </c>
    </row>
    <row r="78" spans="1:9" ht="45.6" x14ac:dyDescent="0.2">
      <c r="A78" s="1">
        <v>811</v>
      </c>
      <c r="B78" s="1" t="s">
        <v>184</v>
      </c>
      <c r="C78" s="24">
        <v>0</v>
      </c>
      <c r="D78" s="3">
        <v>5000</v>
      </c>
      <c r="E78" s="15">
        <v>400</v>
      </c>
      <c r="F78" s="3">
        <v>400</v>
      </c>
      <c r="G78" s="3">
        <f t="shared" si="8"/>
        <v>0</v>
      </c>
      <c r="H78" s="3">
        <v>0</v>
      </c>
      <c r="I78" s="51" t="s">
        <v>284</v>
      </c>
    </row>
    <row r="79" spans="1:9" x14ac:dyDescent="0.2">
      <c r="A79" s="1">
        <v>815</v>
      </c>
      <c r="B79" s="1" t="s">
        <v>211</v>
      </c>
      <c r="C79" s="24">
        <v>0</v>
      </c>
      <c r="D79" s="3">
        <v>1500</v>
      </c>
      <c r="E79" s="15">
        <v>0</v>
      </c>
      <c r="F79" s="3">
        <v>0</v>
      </c>
      <c r="G79" s="3">
        <f t="shared" si="8"/>
        <v>0</v>
      </c>
      <c r="H79" s="3">
        <v>0</v>
      </c>
      <c r="I79" s="1" t="s">
        <v>286</v>
      </c>
    </row>
    <row r="80" spans="1:9" x14ac:dyDescent="0.2">
      <c r="A80" s="1">
        <v>820</v>
      </c>
      <c r="B80" s="1" t="s">
        <v>212</v>
      </c>
      <c r="C80" s="24">
        <v>9383.19</v>
      </c>
      <c r="D80" s="3">
        <v>1000</v>
      </c>
      <c r="E80" s="15">
        <v>1000</v>
      </c>
      <c r="F80" s="3">
        <v>806.13</v>
      </c>
      <c r="G80" s="3">
        <f t="shared" si="8"/>
        <v>193.87</v>
      </c>
      <c r="H80" s="3">
        <v>500</v>
      </c>
    </row>
    <row r="81" spans="1:8" x14ac:dyDescent="0.2">
      <c r="A81" s="1">
        <v>825</v>
      </c>
      <c r="B81" s="1" t="s">
        <v>213</v>
      </c>
      <c r="C81" s="24">
        <v>21.32</v>
      </c>
      <c r="D81" s="3">
        <v>250</v>
      </c>
      <c r="E81" s="15">
        <v>250</v>
      </c>
      <c r="F81" s="3">
        <v>131.86000000000001</v>
      </c>
      <c r="G81" s="3">
        <f t="shared" si="8"/>
        <v>118.13999999999999</v>
      </c>
      <c r="H81" s="3">
        <v>300</v>
      </c>
    </row>
    <row r="82" spans="1:8" s="2" customFormat="1" ht="12" x14ac:dyDescent="0.25">
      <c r="A82" s="4" t="s">
        <v>26</v>
      </c>
      <c r="B82" s="4"/>
      <c r="C82" s="25">
        <f>SUM(C44,C53,C54,C60,C61,C62,C63,C64,C65,C66,C67,C68,C69,C70:C81)</f>
        <v>67545.910000000018</v>
      </c>
      <c r="D82" s="5">
        <f t="shared" ref="D82:H82" si="9">SUM(D44,D53,D54,D60,D61,D62,D63,D64,D65,D66,D67,D68,D69,D70:D81)</f>
        <v>89790</v>
      </c>
      <c r="E82" s="16">
        <f t="shared" si="9"/>
        <v>86676.75</v>
      </c>
      <c r="F82" s="5">
        <f t="shared" si="9"/>
        <v>47744.12999999999</v>
      </c>
      <c r="G82" s="5">
        <f t="shared" si="9"/>
        <v>38932.62000000001</v>
      </c>
      <c r="H82" s="5">
        <f t="shared" si="9"/>
        <v>81870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42"/>
  <sheetViews>
    <sheetView workbookViewId="0">
      <pane ySplit="7" topLeftCell="A20" activePane="bottomLeft" state="frozen"/>
      <selection pane="bottomLeft" activeCell="I34" sqref="I34"/>
    </sheetView>
  </sheetViews>
  <sheetFormatPr defaultColWidth="25.44140625" defaultRowHeight="11.4" x14ac:dyDescent="0.2"/>
  <cols>
    <col min="1" max="1" width="12.6640625" style="1" customWidth="1"/>
    <col min="2" max="2" width="29.109375" style="1" customWidth="1"/>
    <col min="3" max="3" width="11" style="22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x14ac:dyDescent="0.2">
      <c r="B2" s="1" t="s">
        <v>273</v>
      </c>
    </row>
    <row r="3" spans="1:9" x14ac:dyDescent="0.2">
      <c r="B3" s="1" t="s">
        <v>192</v>
      </c>
    </row>
    <row r="5" spans="1:9" ht="12" x14ac:dyDescent="0.25">
      <c r="C5" s="23" t="s">
        <v>7</v>
      </c>
      <c r="D5" s="2" t="s">
        <v>11</v>
      </c>
      <c r="E5" s="2" t="s">
        <v>8</v>
      </c>
      <c r="F5" s="2" t="s">
        <v>9</v>
      </c>
      <c r="G5" s="2" t="s">
        <v>10</v>
      </c>
      <c r="H5" s="2" t="s">
        <v>12</v>
      </c>
      <c r="I5" s="2" t="s">
        <v>186</v>
      </c>
    </row>
    <row r="6" spans="1:9" ht="12" x14ac:dyDescent="0.25">
      <c r="C6" s="23" t="s">
        <v>13</v>
      </c>
      <c r="D6" s="2" t="s">
        <v>14</v>
      </c>
      <c r="E6" s="2"/>
      <c r="F6" s="2"/>
      <c r="G6" s="2"/>
      <c r="H6" s="2" t="s">
        <v>14</v>
      </c>
      <c r="I6" s="2"/>
    </row>
    <row r="7" spans="1:9" ht="12" x14ac:dyDescent="0.25">
      <c r="A7" s="2" t="s">
        <v>229</v>
      </c>
    </row>
    <row r="8" spans="1:9" ht="12" x14ac:dyDescent="0.25">
      <c r="A8" s="2" t="s">
        <v>2</v>
      </c>
    </row>
    <row r="9" spans="1:9" x14ac:dyDescent="0.2">
      <c r="A9" s="1">
        <v>5000</v>
      </c>
      <c r="B9" s="1" t="s">
        <v>15</v>
      </c>
      <c r="C9" s="24">
        <v>17050</v>
      </c>
      <c r="D9" s="3">
        <v>0</v>
      </c>
      <c r="E9" s="3">
        <v>0</v>
      </c>
      <c r="F9" s="3">
        <v>0</v>
      </c>
      <c r="G9" s="3">
        <f>SUM(F9-E9)</f>
        <v>0</v>
      </c>
      <c r="H9" s="3">
        <v>0</v>
      </c>
      <c r="I9" s="1" t="s">
        <v>193</v>
      </c>
    </row>
    <row r="10" spans="1:9" x14ac:dyDescent="0.2">
      <c r="A10" s="1">
        <v>5001</v>
      </c>
      <c r="B10" s="1" t="s">
        <v>132</v>
      </c>
      <c r="C10" s="24">
        <v>19516.84</v>
      </c>
      <c r="D10" s="3">
        <v>21000</v>
      </c>
      <c r="E10" s="3">
        <v>21000</v>
      </c>
      <c r="F10" s="3">
        <v>15983.57</v>
      </c>
      <c r="G10" s="3">
        <f>SUM(F10-E10)</f>
        <v>-5016.43</v>
      </c>
      <c r="H10" s="3">
        <v>22000</v>
      </c>
    </row>
    <row r="11" spans="1:9" x14ac:dyDescent="0.2">
      <c r="A11" s="1">
        <v>5002</v>
      </c>
      <c r="B11" s="1" t="s">
        <v>133</v>
      </c>
      <c r="C11" s="24">
        <v>898.33</v>
      </c>
      <c r="D11" s="3">
        <v>1250</v>
      </c>
      <c r="E11" s="3">
        <v>1250</v>
      </c>
      <c r="F11" s="3">
        <v>333.33</v>
      </c>
      <c r="G11" s="3">
        <f t="shared" ref="G11:G15" si="0">SUM(F11-E11)</f>
        <v>-916.67000000000007</v>
      </c>
      <c r="H11" s="3">
        <v>1500</v>
      </c>
    </row>
    <row r="12" spans="1:9" x14ac:dyDescent="0.2">
      <c r="A12" s="1">
        <v>5003</v>
      </c>
      <c r="B12" s="1" t="s">
        <v>134</v>
      </c>
      <c r="C12" s="24">
        <v>5762.5</v>
      </c>
      <c r="D12" s="3">
        <v>4000</v>
      </c>
      <c r="E12" s="3">
        <v>4000</v>
      </c>
      <c r="F12" s="3">
        <v>2932.22</v>
      </c>
      <c r="G12" s="3">
        <f t="shared" si="0"/>
        <v>-1067.7800000000002</v>
      </c>
      <c r="H12" s="3">
        <v>4000</v>
      </c>
    </row>
    <row r="13" spans="1:9" x14ac:dyDescent="0.2">
      <c r="A13" s="1">
        <v>5004</v>
      </c>
      <c r="B13" s="1" t="s">
        <v>135</v>
      </c>
      <c r="C13" s="24">
        <v>12483.7</v>
      </c>
      <c r="D13" s="3">
        <v>13000</v>
      </c>
      <c r="E13" s="3">
        <v>13000</v>
      </c>
      <c r="F13" s="3">
        <v>9540</v>
      </c>
      <c r="G13" s="3">
        <f t="shared" si="0"/>
        <v>-3460</v>
      </c>
      <c r="H13" s="3">
        <v>18000</v>
      </c>
      <c r="I13" s="1" t="s">
        <v>272</v>
      </c>
    </row>
    <row r="14" spans="1:9" x14ac:dyDescent="0.2">
      <c r="A14" s="1">
        <v>5010</v>
      </c>
      <c r="B14" s="1" t="s">
        <v>136</v>
      </c>
      <c r="C14" s="24">
        <v>198.81</v>
      </c>
      <c r="D14" s="3">
        <v>0</v>
      </c>
      <c r="E14" s="3">
        <v>0</v>
      </c>
      <c r="F14" s="3">
        <v>108.33</v>
      </c>
      <c r="G14" s="3">
        <f t="shared" si="0"/>
        <v>108.33</v>
      </c>
      <c r="H14" s="3">
        <v>0</v>
      </c>
    </row>
    <row r="15" spans="1:9" x14ac:dyDescent="0.2">
      <c r="A15" s="1">
        <v>5015</v>
      </c>
      <c r="B15" s="1" t="s">
        <v>137</v>
      </c>
      <c r="C15" s="24">
        <v>0</v>
      </c>
      <c r="D15" s="3">
        <v>0</v>
      </c>
      <c r="E15" s="3">
        <v>0</v>
      </c>
      <c r="F15" s="3">
        <v>0</v>
      </c>
      <c r="G15" s="3">
        <f t="shared" si="0"/>
        <v>0</v>
      </c>
      <c r="H15" s="3">
        <v>0</v>
      </c>
    </row>
    <row r="16" spans="1:9" ht="12" x14ac:dyDescent="0.25">
      <c r="A16" s="4" t="s">
        <v>20</v>
      </c>
      <c r="B16" s="4"/>
      <c r="C16" s="25">
        <f t="shared" ref="C16:H16" si="1">SUM(C9:C15)</f>
        <v>55910.179999999993</v>
      </c>
      <c r="D16" s="5">
        <f t="shared" si="1"/>
        <v>39250</v>
      </c>
      <c r="E16" s="5">
        <f t="shared" si="1"/>
        <v>39250</v>
      </c>
      <c r="F16" s="5">
        <f t="shared" si="1"/>
        <v>28897.45</v>
      </c>
      <c r="G16" s="5">
        <f t="shared" si="1"/>
        <v>-10352.550000000001</v>
      </c>
      <c r="H16" s="5">
        <f t="shared" si="1"/>
        <v>45500</v>
      </c>
      <c r="I16" s="3"/>
    </row>
    <row r="17" spans="1:9" x14ac:dyDescent="0.2">
      <c r="C17" s="24"/>
      <c r="D17" s="3"/>
      <c r="E17" s="3"/>
      <c r="F17" s="3"/>
      <c r="G17" s="3"/>
      <c r="H17" s="3"/>
      <c r="I17" s="3"/>
    </row>
    <row r="18" spans="1:9" ht="12" x14ac:dyDescent="0.25">
      <c r="A18" s="2" t="s">
        <v>3</v>
      </c>
    </row>
    <row r="19" spans="1:9" x14ac:dyDescent="0.2">
      <c r="A19" s="1">
        <v>502</v>
      </c>
      <c r="B19" s="1" t="s">
        <v>138</v>
      </c>
      <c r="C19" s="24"/>
      <c r="D19" s="3"/>
      <c r="E19" s="3"/>
      <c r="F19" s="3"/>
      <c r="G19" s="3"/>
      <c r="H19" s="3"/>
    </row>
    <row r="20" spans="1:9" x14ac:dyDescent="0.2">
      <c r="A20" s="1" t="s">
        <v>139</v>
      </c>
      <c r="B20" s="1" t="s">
        <v>140</v>
      </c>
      <c r="C20" s="24">
        <v>4272</v>
      </c>
      <c r="D20" s="3">
        <v>5800</v>
      </c>
      <c r="E20" s="3">
        <v>5800</v>
      </c>
      <c r="F20" s="3">
        <v>3932.9</v>
      </c>
      <c r="G20" s="3">
        <f t="shared" ref="G20:G41" si="2">SUM(E20-F20)</f>
        <v>1867.1</v>
      </c>
      <c r="H20" s="3">
        <v>6000</v>
      </c>
    </row>
    <row r="21" spans="1:9" x14ac:dyDescent="0.2">
      <c r="A21" s="1" t="s">
        <v>141</v>
      </c>
      <c r="B21" s="1" t="s">
        <v>142</v>
      </c>
      <c r="C21" s="24">
        <v>3264.58</v>
      </c>
      <c r="D21" s="3">
        <v>3300</v>
      </c>
      <c r="E21" s="3">
        <v>3300</v>
      </c>
      <c r="F21" s="3">
        <v>1780.44</v>
      </c>
      <c r="G21" s="3">
        <f t="shared" si="2"/>
        <v>1519.56</v>
      </c>
      <c r="H21" s="3">
        <v>3200</v>
      </c>
    </row>
    <row r="22" spans="1:9" x14ac:dyDescent="0.2">
      <c r="A22" s="1" t="s">
        <v>143</v>
      </c>
      <c r="B22" s="1" t="s">
        <v>144</v>
      </c>
      <c r="C22" s="24">
        <v>2839.04</v>
      </c>
      <c r="D22" s="3">
        <v>3000</v>
      </c>
      <c r="E22" s="3">
        <v>3000</v>
      </c>
      <c r="F22" s="3">
        <v>1645</v>
      </c>
      <c r="G22" s="3">
        <f>SUM(E22-F22)</f>
        <v>1355</v>
      </c>
      <c r="H22" s="3">
        <v>3500</v>
      </c>
    </row>
    <row r="23" spans="1:9" x14ac:dyDescent="0.2">
      <c r="A23" s="1" t="s">
        <v>145</v>
      </c>
      <c r="B23" s="1" t="s">
        <v>146</v>
      </c>
      <c r="C23" s="24">
        <v>3448.7</v>
      </c>
      <c r="D23" s="3">
        <v>4000</v>
      </c>
      <c r="E23" s="3">
        <v>4000</v>
      </c>
      <c r="F23" s="3">
        <v>1703.66</v>
      </c>
      <c r="G23" s="3">
        <f t="shared" si="2"/>
        <v>2296.34</v>
      </c>
      <c r="H23" s="3">
        <v>3500</v>
      </c>
    </row>
    <row r="24" spans="1:9" x14ac:dyDescent="0.2">
      <c r="A24" s="1" t="s">
        <v>147</v>
      </c>
      <c r="B24" s="1" t="s">
        <v>230</v>
      </c>
      <c r="C24" s="24">
        <v>180</v>
      </c>
      <c r="D24" s="3">
        <v>200</v>
      </c>
      <c r="E24" s="3">
        <v>200</v>
      </c>
      <c r="F24" s="3">
        <v>180</v>
      </c>
      <c r="G24" s="3">
        <f t="shared" si="2"/>
        <v>20</v>
      </c>
      <c r="H24" s="3">
        <v>200</v>
      </c>
    </row>
    <row r="25" spans="1:9" ht="12" x14ac:dyDescent="0.25">
      <c r="A25" s="4">
        <v>502</v>
      </c>
      <c r="B25" s="4" t="s">
        <v>30</v>
      </c>
      <c r="C25" s="25">
        <f>SUM(C20:C24)</f>
        <v>14004.32</v>
      </c>
      <c r="D25" s="5">
        <f t="shared" ref="D25:H25" si="3">SUM(D20:D24)</f>
        <v>16300</v>
      </c>
      <c r="E25" s="5">
        <f t="shared" si="3"/>
        <v>16300</v>
      </c>
      <c r="F25" s="5">
        <f t="shared" si="3"/>
        <v>9242</v>
      </c>
      <c r="G25" s="5">
        <f t="shared" si="3"/>
        <v>7058</v>
      </c>
      <c r="H25" s="5">
        <f t="shared" si="3"/>
        <v>16400</v>
      </c>
    </row>
    <row r="26" spans="1:9" x14ac:dyDescent="0.2">
      <c r="A26" s="1">
        <v>503</v>
      </c>
      <c r="B26" s="1" t="s">
        <v>148</v>
      </c>
      <c r="C26" s="24"/>
      <c r="D26" s="3"/>
      <c r="E26" s="3"/>
      <c r="F26" s="3"/>
      <c r="G26" s="3"/>
      <c r="H26" s="3"/>
    </row>
    <row r="27" spans="1:9" x14ac:dyDescent="0.2">
      <c r="A27" s="1" t="s">
        <v>149</v>
      </c>
      <c r="B27" s="1" t="s">
        <v>131</v>
      </c>
      <c r="C27" s="24">
        <v>2261.84</v>
      </c>
      <c r="D27" s="3">
        <v>5000</v>
      </c>
      <c r="E27" s="3">
        <v>4000</v>
      </c>
      <c r="F27" s="3">
        <v>2573.67</v>
      </c>
      <c r="G27" s="3">
        <f t="shared" si="2"/>
        <v>1426.33</v>
      </c>
      <c r="H27" s="3">
        <v>6000</v>
      </c>
      <c r="I27" s="1" t="s">
        <v>268</v>
      </c>
    </row>
    <row r="28" spans="1:9" x14ac:dyDescent="0.2">
      <c r="A28" s="1" t="s">
        <v>150</v>
      </c>
      <c r="B28" s="1" t="s">
        <v>151</v>
      </c>
      <c r="C28" s="24">
        <v>195</v>
      </c>
      <c r="D28" s="3">
        <v>500</v>
      </c>
      <c r="E28" s="3">
        <v>500</v>
      </c>
      <c r="F28" s="3">
        <v>72</v>
      </c>
      <c r="G28" s="3">
        <f t="shared" si="2"/>
        <v>428</v>
      </c>
      <c r="H28" s="3">
        <v>500</v>
      </c>
    </row>
    <row r="29" spans="1:9" x14ac:dyDescent="0.2">
      <c r="A29" s="1" t="s">
        <v>152</v>
      </c>
      <c r="B29" s="1" t="s">
        <v>153</v>
      </c>
      <c r="C29" s="24">
        <v>4951.25</v>
      </c>
      <c r="D29" s="3">
        <v>5000</v>
      </c>
      <c r="E29" s="3">
        <v>5000</v>
      </c>
      <c r="F29" s="3">
        <v>2801.4</v>
      </c>
      <c r="G29" s="3">
        <f t="shared" si="2"/>
        <v>2198.6</v>
      </c>
      <c r="H29" s="3">
        <v>5500</v>
      </c>
    </row>
    <row r="30" spans="1:9" x14ac:dyDescent="0.2">
      <c r="A30" s="1" t="s">
        <v>154</v>
      </c>
      <c r="B30" s="1" t="s">
        <v>155</v>
      </c>
      <c r="C30" s="24">
        <v>717.42</v>
      </c>
      <c r="D30" s="3">
        <v>1000</v>
      </c>
      <c r="E30" s="3">
        <v>1000</v>
      </c>
      <c r="F30" s="3">
        <v>556.80999999999995</v>
      </c>
      <c r="G30" s="3">
        <f t="shared" si="2"/>
        <v>443.19000000000005</v>
      </c>
      <c r="H30" s="3">
        <v>1250</v>
      </c>
    </row>
    <row r="31" spans="1:9" x14ac:dyDescent="0.2">
      <c r="A31" s="1" t="s">
        <v>156</v>
      </c>
      <c r="B31" s="1" t="s">
        <v>157</v>
      </c>
      <c r="C31" s="24">
        <v>1474.5</v>
      </c>
      <c r="D31" s="3">
        <v>1500</v>
      </c>
      <c r="E31" s="3">
        <v>1870</v>
      </c>
      <c r="F31" s="3">
        <v>1870</v>
      </c>
      <c r="G31" s="3">
        <f t="shared" si="2"/>
        <v>0</v>
      </c>
      <c r="H31" s="3">
        <v>2000</v>
      </c>
      <c r="I31" s="1" t="s">
        <v>244</v>
      </c>
    </row>
    <row r="32" spans="1:9" x14ac:dyDescent="0.2">
      <c r="A32" s="1" t="s">
        <v>158</v>
      </c>
      <c r="B32" s="1" t="s">
        <v>159</v>
      </c>
      <c r="C32" s="24">
        <v>846.9</v>
      </c>
      <c r="D32" s="3">
        <v>2000</v>
      </c>
      <c r="E32" s="3">
        <v>2000</v>
      </c>
      <c r="F32" s="3">
        <v>1666.89</v>
      </c>
      <c r="G32" s="3">
        <f t="shared" si="2"/>
        <v>333.1099999999999</v>
      </c>
      <c r="H32" s="3">
        <v>3000</v>
      </c>
      <c r="I32" s="1" t="s">
        <v>253</v>
      </c>
    </row>
    <row r="33" spans="1:9" x14ac:dyDescent="0.2">
      <c r="A33" s="1" t="s">
        <v>160</v>
      </c>
      <c r="B33" s="1" t="s">
        <v>68</v>
      </c>
      <c r="C33" s="24">
        <v>0</v>
      </c>
      <c r="D33" s="3">
        <v>0</v>
      </c>
      <c r="E33" s="3">
        <v>0</v>
      </c>
      <c r="F33" s="3">
        <v>0</v>
      </c>
      <c r="G33" s="3">
        <f t="shared" si="2"/>
        <v>0</v>
      </c>
      <c r="H33" s="3">
        <v>0</v>
      </c>
    </row>
    <row r="34" spans="1:9" x14ac:dyDescent="0.2">
      <c r="A34" s="1" t="s">
        <v>161</v>
      </c>
      <c r="B34" s="1" t="s">
        <v>162</v>
      </c>
      <c r="C34" s="24">
        <v>2812.29</v>
      </c>
      <c r="D34" s="3">
        <v>2500</v>
      </c>
      <c r="E34" s="3">
        <v>2000</v>
      </c>
      <c r="F34" s="3">
        <v>0</v>
      </c>
      <c r="G34" s="3">
        <f t="shared" si="2"/>
        <v>2000</v>
      </c>
      <c r="H34" s="3">
        <v>0</v>
      </c>
      <c r="I34" s="1" t="s">
        <v>266</v>
      </c>
    </row>
    <row r="35" spans="1:9" x14ac:dyDescent="0.2">
      <c r="A35" s="1" t="s">
        <v>231</v>
      </c>
      <c r="B35" s="1" t="s">
        <v>233</v>
      </c>
      <c r="C35" s="24">
        <v>1677.2</v>
      </c>
      <c r="D35" s="3">
        <v>200</v>
      </c>
      <c r="E35" s="3">
        <v>200</v>
      </c>
      <c r="F35" s="3">
        <v>0</v>
      </c>
      <c r="G35" s="3">
        <f t="shared" si="2"/>
        <v>200</v>
      </c>
      <c r="H35" s="3">
        <v>200</v>
      </c>
    </row>
    <row r="36" spans="1:9" x14ac:dyDescent="0.2">
      <c r="A36" s="1" t="s">
        <v>232</v>
      </c>
      <c r="B36" s="1" t="s">
        <v>234</v>
      </c>
      <c r="C36" s="24">
        <v>70</v>
      </c>
      <c r="D36" s="3">
        <v>100</v>
      </c>
      <c r="E36" s="3">
        <v>100</v>
      </c>
      <c r="F36" s="3">
        <v>90</v>
      </c>
      <c r="G36" s="3">
        <f t="shared" si="2"/>
        <v>10</v>
      </c>
      <c r="H36" s="3">
        <v>150</v>
      </c>
    </row>
    <row r="37" spans="1:9" ht="12" x14ac:dyDescent="0.25">
      <c r="A37" s="4">
        <v>503</v>
      </c>
      <c r="B37" s="4" t="s">
        <v>30</v>
      </c>
      <c r="C37" s="25">
        <f>SUM(C27:C36)</f>
        <v>15006.400000000001</v>
      </c>
      <c r="D37" s="5">
        <f t="shared" ref="D37:H37" si="4">SUM(D27:D36)</f>
        <v>17800</v>
      </c>
      <c r="E37" s="5">
        <f t="shared" si="4"/>
        <v>16670</v>
      </c>
      <c r="F37" s="5">
        <f t="shared" si="4"/>
        <v>9630.7699999999986</v>
      </c>
      <c r="G37" s="5">
        <f t="shared" si="4"/>
        <v>7039.23</v>
      </c>
      <c r="H37" s="5">
        <f t="shared" si="4"/>
        <v>18600</v>
      </c>
    </row>
    <row r="38" spans="1:9" x14ac:dyDescent="0.2">
      <c r="A38" s="1">
        <v>504</v>
      </c>
      <c r="B38" s="1" t="s">
        <v>163</v>
      </c>
      <c r="C38" s="24">
        <v>4759.93</v>
      </c>
      <c r="D38" s="3">
        <v>2000</v>
      </c>
      <c r="E38" s="3">
        <v>2210</v>
      </c>
      <c r="F38" s="3">
        <v>2346.5</v>
      </c>
      <c r="G38" s="3">
        <f t="shared" si="2"/>
        <v>-136.5</v>
      </c>
      <c r="H38" s="3">
        <v>500</v>
      </c>
      <c r="I38" s="1" t="s">
        <v>254</v>
      </c>
    </row>
    <row r="39" spans="1:9" x14ac:dyDescent="0.2">
      <c r="A39" s="1">
        <v>506</v>
      </c>
      <c r="B39" s="1" t="s">
        <v>164</v>
      </c>
      <c r="C39" s="24">
        <v>0</v>
      </c>
      <c r="D39" s="3">
        <v>0</v>
      </c>
      <c r="E39" s="3">
        <v>0</v>
      </c>
      <c r="F39" s="3">
        <v>0</v>
      </c>
      <c r="G39" s="3">
        <f t="shared" si="2"/>
        <v>0</v>
      </c>
      <c r="H39" s="3">
        <v>0</v>
      </c>
    </row>
    <row r="40" spans="1:9" x14ac:dyDescent="0.2">
      <c r="A40" s="1">
        <v>510</v>
      </c>
      <c r="B40" s="1" t="s">
        <v>243</v>
      </c>
      <c r="C40" s="24">
        <v>0</v>
      </c>
      <c r="D40" s="3">
        <v>0</v>
      </c>
      <c r="E40" s="3">
        <v>920</v>
      </c>
      <c r="F40" s="3">
        <v>0</v>
      </c>
      <c r="G40" s="3">
        <f t="shared" si="2"/>
        <v>920</v>
      </c>
      <c r="H40" s="3">
        <v>3000</v>
      </c>
      <c r="I40" s="1" t="s">
        <v>290</v>
      </c>
    </row>
    <row r="41" spans="1:9" x14ac:dyDescent="0.2">
      <c r="A41" s="1">
        <v>515</v>
      </c>
      <c r="B41" s="1" t="s">
        <v>255</v>
      </c>
      <c r="C41" s="24">
        <v>0</v>
      </c>
      <c r="D41" s="3">
        <v>0</v>
      </c>
      <c r="E41" s="3">
        <v>0</v>
      </c>
      <c r="F41" s="3">
        <v>0</v>
      </c>
      <c r="G41" s="3">
        <f t="shared" si="2"/>
        <v>0</v>
      </c>
      <c r="H41" s="3">
        <v>30000</v>
      </c>
      <c r="I41" s="1" t="s">
        <v>267</v>
      </c>
    </row>
    <row r="42" spans="1:9" ht="12" x14ac:dyDescent="0.25">
      <c r="A42" s="4" t="s">
        <v>26</v>
      </c>
      <c r="B42" s="4"/>
      <c r="C42" s="25">
        <f>SUM(C25+C37+C38+C39+C40)</f>
        <v>33770.65</v>
      </c>
      <c r="D42" s="5">
        <f t="shared" ref="D42:G42" si="5">SUM(D25+D37+D38+D39+D40)</f>
        <v>36100</v>
      </c>
      <c r="E42" s="5">
        <f t="shared" si="5"/>
        <v>36100</v>
      </c>
      <c r="F42" s="5">
        <f t="shared" si="5"/>
        <v>21219.269999999997</v>
      </c>
      <c r="G42" s="5">
        <f t="shared" si="5"/>
        <v>14880.73</v>
      </c>
      <c r="H42" s="5">
        <f>SUM(H25+H37+H38+H39+H40+H41)</f>
        <v>68500</v>
      </c>
      <c r="I4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38"/>
  <sheetViews>
    <sheetView workbookViewId="0">
      <pane ySplit="7" topLeftCell="A15" activePane="bottomLeft" state="frozen"/>
      <selection pane="bottomLeft" activeCell="I37" sqref="I37"/>
    </sheetView>
  </sheetViews>
  <sheetFormatPr defaultColWidth="25.44140625" defaultRowHeight="11.4" x14ac:dyDescent="0.2"/>
  <cols>
    <col min="1" max="1" width="12.6640625" style="1" customWidth="1"/>
    <col min="2" max="2" width="25.44140625" style="1"/>
    <col min="3" max="3" width="11" style="22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x14ac:dyDescent="0.2">
      <c r="B2" s="1" t="s">
        <v>273</v>
      </c>
    </row>
    <row r="3" spans="1:9" x14ac:dyDescent="0.2">
      <c r="B3" s="1" t="s">
        <v>192</v>
      </c>
    </row>
    <row r="5" spans="1:9" ht="12" x14ac:dyDescent="0.25">
      <c r="C5" s="23" t="s">
        <v>7</v>
      </c>
      <c r="D5" s="2" t="s">
        <v>11</v>
      </c>
      <c r="E5" s="2" t="s">
        <v>8</v>
      </c>
      <c r="F5" s="2" t="s">
        <v>9</v>
      </c>
      <c r="G5" s="2" t="s">
        <v>10</v>
      </c>
      <c r="H5" s="2" t="s">
        <v>12</v>
      </c>
      <c r="I5" s="2" t="s">
        <v>186</v>
      </c>
    </row>
    <row r="6" spans="1:9" ht="12" x14ac:dyDescent="0.25">
      <c r="C6" s="23" t="s">
        <v>13</v>
      </c>
      <c r="D6" s="2" t="s">
        <v>14</v>
      </c>
      <c r="E6" s="2"/>
      <c r="F6" s="2"/>
      <c r="G6" s="2"/>
      <c r="H6" s="2" t="s">
        <v>14</v>
      </c>
      <c r="I6" s="2"/>
    </row>
    <row r="7" spans="1:9" ht="12" x14ac:dyDescent="0.25">
      <c r="A7" s="2" t="s">
        <v>235</v>
      </c>
    </row>
    <row r="8" spans="1:9" x14ac:dyDescent="0.2">
      <c r="A8" s="1" t="s">
        <v>2</v>
      </c>
    </row>
    <row r="9" spans="1:9" x14ac:dyDescent="0.2">
      <c r="A9" s="1">
        <v>6000</v>
      </c>
      <c r="B9" s="1" t="s">
        <v>15</v>
      </c>
      <c r="C9" s="24">
        <v>9510</v>
      </c>
      <c r="D9" s="3">
        <v>0</v>
      </c>
      <c r="E9" s="3">
        <v>0</v>
      </c>
      <c r="F9" s="3">
        <v>0</v>
      </c>
      <c r="G9" s="3">
        <f>SUM(F9-E9)</f>
        <v>0</v>
      </c>
      <c r="H9" s="3">
        <v>0</v>
      </c>
      <c r="I9" s="1" t="s">
        <v>193</v>
      </c>
    </row>
    <row r="10" spans="1:9" x14ac:dyDescent="0.2">
      <c r="A10" s="1">
        <v>6001</v>
      </c>
      <c r="B10" s="1" t="s">
        <v>132</v>
      </c>
      <c r="C10" s="24">
        <v>12074.68</v>
      </c>
      <c r="D10" s="3">
        <v>14000</v>
      </c>
      <c r="E10" s="3">
        <v>14000</v>
      </c>
      <c r="F10" s="3">
        <v>8812.7900000000009</v>
      </c>
      <c r="G10" s="3">
        <f>SUM(F10-E10)</f>
        <v>-5187.2099999999991</v>
      </c>
      <c r="H10" s="3">
        <v>22000</v>
      </c>
      <c r="I10" s="1" t="s">
        <v>264</v>
      </c>
    </row>
    <row r="11" spans="1:9" x14ac:dyDescent="0.2">
      <c r="A11" s="1">
        <v>6002</v>
      </c>
      <c r="B11" s="1" t="s">
        <v>134</v>
      </c>
      <c r="C11" s="24">
        <v>3462.52</v>
      </c>
      <c r="D11" s="3">
        <v>4500</v>
      </c>
      <c r="E11" s="3">
        <v>4500</v>
      </c>
      <c r="F11" s="3">
        <v>2117.87</v>
      </c>
      <c r="G11" s="3">
        <f t="shared" ref="G11:G14" si="0">SUM(F11-E11)</f>
        <v>-2382.13</v>
      </c>
      <c r="H11" s="3">
        <v>4000</v>
      </c>
    </row>
    <row r="12" spans="1:9" x14ac:dyDescent="0.2">
      <c r="A12" s="1">
        <v>6003</v>
      </c>
      <c r="B12" s="1" t="s">
        <v>165</v>
      </c>
      <c r="C12" s="24">
        <v>1145.17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6010</v>
      </c>
      <c r="B13" s="1" t="s">
        <v>166</v>
      </c>
      <c r="C13" s="24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x14ac:dyDescent="0.2">
      <c r="A14" s="1">
        <v>6015</v>
      </c>
      <c r="B14" s="1" t="s">
        <v>136</v>
      </c>
      <c r="C14" s="24">
        <v>375.01</v>
      </c>
      <c r="D14" s="3">
        <v>0</v>
      </c>
      <c r="E14" s="3">
        <v>0</v>
      </c>
      <c r="F14" s="3">
        <v>16.850000000000001</v>
      </c>
      <c r="G14" s="3">
        <f t="shared" si="0"/>
        <v>16.850000000000001</v>
      </c>
      <c r="H14" s="3">
        <v>0</v>
      </c>
    </row>
    <row r="15" spans="1:9" ht="12" x14ac:dyDescent="0.25">
      <c r="A15" s="4" t="s">
        <v>20</v>
      </c>
      <c r="B15" s="4"/>
      <c r="C15" s="25">
        <f t="shared" ref="C15:H15" si="1">SUM(C9:C14)</f>
        <v>26567.38</v>
      </c>
      <c r="D15" s="5">
        <f t="shared" si="1"/>
        <v>18500</v>
      </c>
      <c r="E15" s="5">
        <f t="shared" si="1"/>
        <v>18500</v>
      </c>
      <c r="F15" s="5">
        <f t="shared" si="1"/>
        <v>10947.51</v>
      </c>
      <c r="G15" s="5">
        <f t="shared" si="1"/>
        <v>-7552.4899999999989</v>
      </c>
      <c r="H15" s="5">
        <f t="shared" si="1"/>
        <v>26000</v>
      </c>
      <c r="I15" s="3"/>
    </row>
    <row r="16" spans="1:9" x14ac:dyDescent="0.2">
      <c r="C16" s="24"/>
      <c r="D16" s="3"/>
      <c r="E16" s="3"/>
      <c r="F16" s="3"/>
      <c r="G16" s="3"/>
      <c r="H16" s="3"/>
      <c r="I16" s="3"/>
    </row>
    <row r="17" spans="1:9" x14ac:dyDescent="0.2">
      <c r="A17" s="1" t="s">
        <v>3</v>
      </c>
    </row>
    <row r="18" spans="1:9" x14ac:dyDescent="0.2">
      <c r="A18" s="1">
        <v>602</v>
      </c>
      <c r="B18" s="1" t="s">
        <v>138</v>
      </c>
      <c r="C18" s="24"/>
      <c r="D18" s="3"/>
      <c r="E18" s="3"/>
      <c r="F18" s="3"/>
      <c r="G18" s="3"/>
      <c r="H18" s="3"/>
    </row>
    <row r="19" spans="1:9" x14ac:dyDescent="0.2">
      <c r="A19" s="1" t="s">
        <v>167</v>
      </c>
      <c r="B19" s="1" t="s">
        <v>142</v>
      </c>
      <c r="C19" s="24">
        <v>2327.0300000000002</v>
      </c>
      <c r="D19" s="3">
        <v>2600</v>
      </c>
      <c r="E19" s="3">
        <v>1500</v>
      </c>
      <c r="F19" s="3">
        <v>280.12</v>
      </c>
      <c r="G19" s="3">
        <f t="shared" ref="G19:G37" si="2">SUM(E19-F19)</f>
        <v>1219.8800000000001</v>
      </c>
      <c r="H19" s="3">
        <v>1500</v>
      </c>
      <c r="I19" s="1" t="s">
        <v>241</v>
      </c>
    </row>
    <row r="20" spans="1:9" x14ac:dyDescent="0.2">
      <c r="A20" s="1" t="s">
        <v>168</v>
      </c>
      <c r="B20" s="1" t="s">
        <v>236</v>
      </c>
      <c r="C20" s="24">
        <v>1030.51</v>
      </c>
      <c r="D20" s="3">
        <v>1250</v>
      </c>
      <c r="E20" s="3">
        <v>1250</v>
      </c>
      <c r="F20" s="3">
        <v>660.48</v>
      </c>
      <c r="G20" s="3">
        <f t="shared" si="2"/>
        <v>589.52</v>
      </c>
      <c r="H20" s="3">
        <v>1200</v>
      </c>
    </row>
    <row r="21" spans="1:9" x14ac:dyDescent="0.2">
      <c r="A21" s="1" t="s">
        <v>169</v>
      </c>
      <c r="B21" s="1" t="s">
        <v>144</v>
      </c>
      <c r="C21" s="24">
        <v>1708.3</v>
      </c>
      <c r="D21" s="3">
        <v>2200</v>
      </c>
      <c r="E21" s="3">
        <v>2200</v>
      </c>
      <c r="F21" s="3">
        <v>1055.32</v>
      </c>
      <c r="G21" s="3">
        <f>SUM(E21-F21)</f>
        <v>1144.68</v>
      </c>
      <c r="H21" s="3">
        <v>2500</v>
      </c>
      <c r="I21" s="1" t="s">
        <v>240</v>
      </c>
    </row>
    <row r="22" spans="1:9" x14ac:dyDescent="0.2">
      <c r="A22" s="1" t="s">
        <v>170</v>
      </c>
      <c r="B22" s="1" t="s">
        <v>146</v>
      </c>
      <c r="C22" s="24">
        <v>884.06</v>
      </c>
      <c r="D22" s="3">
        <v>1500</v>
      </c>
      <c r="E22" s="3">
        <v>1500</v>
      </c>
      <c r="F22" s="3">
        <v>742.22</v>
      </c>
      <c r="G22" s="3">
        <f t="shared" si="2"/>
        <v>757.78</v>
      </c>
      <c r="H22" s="3">
        <v>1800</v>
      </c>
      <c r="I22" s="1" t="s">
        <v>240</v>
      </c>
    </row>
    <row r="23" spans="1:9" x14ac:dyDescent="0.2">
      <c r="A23" s="1" t="s">
        <v>171</v>
      </c>
      <c r="B23" s="1" t="s">
        <v>80</v>
      </c>
      <c r="C23" s="24">
        <v>1824</v>
      </c>
      <c r="D23" s="3">
        <v>2200</v>
      </c>
      <c r="E23" s="3">
        <v>2200</v>
      </c>
      <c r="F23" s="3">
        <v>1678.8</v>
      </c>
      <c r="G23" s="3">
        <f t="shared" si="2"/>
        <v>521.20000000000005</v>
      </c>
      <c r="H23" s="3">
        <v>2400</v>
      </c>
    </row>
    <row r="24" spans="1:9" ht="12" x14ac:dyDescent="0.25">
      <c r="A24" s="4">
        <v>602</v>
      </c>
      <c r="B24" s="4" t="s">
        <v>30</v>
      </c>
      <c r="C24" s="25">
        <f>SUM(C19:C23)</f>
        <v>7773.9</v>
      </c>
      <c r="D24" s="5">
        <f t="shared" ref="D24:H24" si="3">SUM(D19:D23)</f>
        <v>9750</v>
      </c>
      <c r="E24" s="5">
        <f t="shared" si="3"/>
        <v>8650</v>
      </c>
      <c r="F24" s="5">
        <f t="shared" si="3"/>
        <v>4416.9400000000005</v>
      </c>
      <c r="G24" s="5">
        <f t="shared" si="3"/>
        <v>4233.0599999999995</v>
      </c>
      <c r="H24" s="5">
        <f t="shared" si="3"/>
        <v>9400</v>
      </c>
    </row>
    <row r="25" spans="1:9" x14ac:dyDescent="0.2">
      <c r="A25" s="1">
        <v>603</v>
      </c>
      <c r="B25" s="1" t="s">
        <v>148</v>
      </c>
      <c r="C25" s="24"/>
      <c r="D25" s="3"/>
      <c r="E25" s="3"/>
      <c r="F25" s="3"/>
      <c r="G25" s="3"/>
      <c r="H25" s="3"/>
    </row>
    <row r="26" spans="1:9" x14ac:dyDescent="0.2">
      <c r="A26" s="1" t="s">
        <v>172</v>
      </c>
      <c r="B26" s="1" t="s">
        <v>131</v>
      </c>
      <c r="C26" s="24">
        <v>632.48</v>
      </c>
      <c r="D26" s="3">
        <v>10000</v>
      </c>
      <c r="E26" s="3">
        <v>5000</v>
      </c>
      <c r="F26" s="3">
        <v>460.89</v>
      </c>
      <c r="G26" s="3">
        <f t="shared" si="2"/>
        <v>4539.1099999999997</v>
      </c>
      <c r="H26" s="3">
        <v>2500</v>
      </c>
      <c r="I26" s="1" t="s">
        <v>291</v>
      </c>
    </row>
    <row r="27" spans="1:9" x14ac:dyDescent="0.2">
      <c r="A27" s="1" t="s">
        <v>173</v>
      </c>
      <c r="B27" s="1" t="s">
        <v>151</v>
      </c>
      <c r="C27" s="24">
        <v>130</v>
      </c>
      <c r="D27" s="3">
        <v>350</v>
      </c>
      <c r="E27" s="3">
        <v>350</v>
      </c>
      <c r="F27" s="3">
        <v>0</v>
      </c>
      <c r="G27" s="3">
        <f t="shared" si="2"/>
        <v>350</v>
      </c>
      <c r="H27" s="3">
        <v>500</v>
      </c>
    </row>
    <row r="28" spans="1:9" x14ac:dyDescent="0.2">
      <c r="A28" s="1" t="s">
        <v>174</v>
      </c>
      <c r="B28" s="1" t="s">
        <v>153</v>
      </c>
      <c r="C28" s="24">
        <v>2718.58</v>
      </c>
      <c r="D28" s="3">
        <v>4500</v>
      </c>
      <c r="E28" s="3">
        <v>3500</v>
      </c>
      <c r="F28" s="3">
        <v>2045.25</v>
      </c>
      <c r="G28" s="3">
        <f t="shared" si="2"/>
        <v>1454.75</v>
      </c>
      <c r="H28" s="3">
        <v>4000</v>
      </c>
      <c r="I28" s="1" t="s">
        <v>242</v>
      </c>
    </row>
    <row r="29" spans="1:9" x14ac:dyDescent="0.2">
      <c r="A29" s="1" t="s">
        <v>175</v>
      </c>
      <c r="B29" s="1" t="s">
        <v>155</v>
      </c>
      <c r="C29" s="24">
        <v>359.08</v>
      </c>
      <c r="D29" s="3">
        <v>500</v>
      </c>
      <c r="E29" s="3">
        <v>500</v>
      </c>
      <c r="F29" s="3">
        <v>228.71</v>
      </c>
      <c r="G29" s="3">
        <f t="shared" si="2"/>
        <v>271.28999999999996</v>
      </c>
      <c r="H29" s="3">
        <v>500</v>
      </c>
    </row>
    <row r="30" spans="1:9" x14ac:dyDescent="0.2">
      <c r="A30" s="1" t="s">
        <v>176</v>
      </c>
      <c r="B30" s="1" t="s">
        <v>157</v>
      </c>
      <c r="C30" s="24">
        <v>42.42</v>
      </c>
      <c r="D30" s="3">
        <v>250</v>
      </c>
      <c r="E30" s="3">
        <v>250</v>
      </c>
      <c r="F30" s="3">
        <v>0</v>
      </c>
      <c r="G30" s="3">
        <f t="shared" si="2"/>
        <v>250</v>
      </c>
      <c r="H30" s="3">
        <v>250</v>
      </c>
    </row>
    <row r="31" spans="1:9" x14ac:dyDescent="0.2">
      <c r="A31" s="1" t="s">
        <v>177</v>
      </c>
      <c r="B31" s="1" t="s">
        <v>159</v>
      </c>
      <c r="C31" s="24">
        <v>296.12</v>
      </c>
      <c r="D31" s="3">
        <v>700</v>
      </c>
      <c r="E31" s="3">
        <v>700</v>
      </c>
      <c r="F31" s="3">
        <v>292.14999999999998</v>
      </c>
      <c r="G31" s="3">
        <f t="shared" si="2"/>
        <v>407.85</v>
      </c>
      <c r="H31" s="3">
        <v>750</v>
      </c>
    </row>
    <row r="32" spans="1:9" x14ac:dyDescent="0.2">
      <c r="A32" s="1" t="s">
        <v>178</v>
      </c>
      <c r="B32" s="1" t="s">
        <v>68</v>
      </c>
      <c r="C32" s="24">
        <v>0</v>
      </c>
      <c r="D32" s="3">
        <v>0</v>
      </c>
      <c r="E32" s="3">
        <v>0</v>
      </c>
      <c r="F32" s="3">
        <v>0</v>
      </c>
      <c r="G32" s="3">
        <f t="shared" si="2"/>
        <v>0</v>
      </c>
      <c r="H32" s="3">
        <v>0</v>
      </c>
    </row>
    <row r="33" spans="1:9" x14ac:dyDescent="0.2">
      <c r="A33" s="1" t="s">
        <v>237</v>
      </c>
      <c r="B33" s="1" t="s">
        <v>239</v>
      </c>
      <c r="C33" s="24">
        <v>0</v>
      </c>
      <c r="D33" s="3">
        <v>1500</v>
      </c>
      <c r="E33" s="3">
        <v>1708</v>
      </c>
      <c r="F33" s="3">
        <v>1707.46</v>
      </c>
      <c r="G33" s="3">
        <f t="shared" si="2"/>
        <v>0.53999999999996362</v>
      </c>
      <c r="H33" s="3">
        <v>500</v>
      </c>
    </row>
    <row r="34" spans="1:9" x14ac:dyDescent="0.2">
      <c r="A34" s="1" t="s">
        <v>238</v>
      </c>
      <c r="B34" s="1" t="s">
        <v>78</v>
      </c>
      <c r="C34" s="24">
        <v>166.67</v>
      </c>
      <c r="D34" s="3">
        <v>0</v>
      </c>
      <c r="E34" s="3">
        <v>0</v>
      </c>
      <c r="F34" s="3">
        <v>0</v>
      </c>
      <c r="G34" s="3">
        <f t="shared" si="2"/>
        <v>0</v>
      </c>
      <c r="H34" s="3">
        <v>0</v>
      </c>
    </row>
    <row r="35" spans="1:9" ht="12" x14ac:dyDescent="0.25">
      <c r="A35" s="4">
        <v>603</v>
      </c>
      <c r="B35" s="4" t="s">
        <v>30</v>
      </c>
      <c r="C35" s="25">
        <f>SUM(C26:C34)</f>
        <v>4345.3500000000004</v>
      </c>
      <c r="D35" s="5">
        <f t="shared" ref="D35:H35" si="4">SUM(D26:D34)</f>
        <v>17800</v>
      </c>
      <c r="E35" s="5">
        <f t="shared" si="4"/>
        <v>12008</v>
      </c>
      <c r="F35" s="5">
        <f t="shared" si="4"/>
        <v>4734.46</v>
      </c>
      <c r="G35" s="5">
        <f t="shared" si="4"/>
        <v>7273.54</v>
      </c>
      <c r="H35" s="5">
        <f t="shared" si="4"/>
        <v>9000</v>
      </c>
    </row>
    <row r="36" spans="1:9" x14ac:dyDescent="0.2">
      <c r="A36" s="1">
        <v>605</v>
      </c>
      <c r="B36" s="1" t="s">
        <v>179</v>
      </c>
      <c r="C36" s="24">
        <v>2714</v>
      </c>
      <c r="D36" s="3">
        <v>0</v>
      </c>
      <c r="E36" s="3">
        <v>0</v>
      </c>
      <c r="F36" s="3">
        <v>0</v>
      </c>
      <c r="G36" s="3">
        <f t="shared" si="2"/>
        <v>0</v>
      </c>
      <c r="H36" s="3">
        <v>500</v>
      </c>
    </row>
    <row r="37" spans="1:9" x14ac:dyDescent="0.2">
      <c r="A37" s="1">
        <v>605</v>
      </c>
      <c r="B37" s="1" t="s">
        <v>180</v>
      </c>
      <c r="C37" s="24">
        <v>500</v>
      </c>
      <c r="D37" s="3">
        <v>4750</v>
      </c>
      <c r="E37" s="3">
        <v>4542</v>
      </c>
      <c r="F37" s="3">
        <v>0</v>
      </c>
      <c r="G37" s="3">
        <f t="shared" si="2"/>
        <v>4542</v>
      </c>
      <c r="H37" s="3">
        <v>0</v>
      </c>
      <c r="I37" s="1" t="s">
        <v>269</v>
      </c>
    </row>
    <row r="38" spans="1:9" ht="12" x14ac:dyDescent="0.25">
      <c r="A38" s="4" t="s">
        <v>26</v>
      </c>
      <c r="B38" s="4"/>
      <c r="C38" s="25">
        <f t="shared" ref="C38:H38" si="5">SUM(C24+C35+C36+C37)</f>
        <v>15333.25</v>
      </c>
      <c r="D38" s="5">
        <f t="shared" si="5"/>
        <v>32300</v>
      </c>
      <c r="E38" s="5">
        <f t="shared" si="5"/>
        <v>25200</v>
      </c>
      <c r="F38" s="5">
        <f t="shared" si="5"/>
        <v>9151.4000000000015</v>
      </c>
      <c r="G38" s="5">
        <f t="shared" si="5"/>
        <v>16048.599999999999</v>
      </c>
      <c r="H38" s="5">
        <f t="shared" si="5"/>
        <v>18900</v>
      </c>
      <c r="I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Roads &amp; Traffic</vt:lpstr>
      <vt:lpstr>Planning</vt:lpstr>
      <vt:lpstr>F&amp;GP</vt:lpstr>
      <vt:lpstr>E&amp;W</vt:lpstr>
      <vt:lpstr>Queen's Hall</vt:lpstr>
      <vt:lpstr>CVH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Sam.Heynes</cp:lastModifiedBy>
  <cp:lastPrinted>2019-12-19T11:18:15Z</cp:lastPrinted>
  <dcterms:created xsi:type="dcterms:W3CDTF">2018-11-19T14:46:41Z</dcterms:created>
  <dcterms:modified xsi:type="dcterms:W3CDTF">2019-12-19T14:49:03Z</dcterms:modified>
</cp:coreProperties>
</file>